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87 - Materiais e Equipamentos audiovisuais\00 - Arquivos Iniciais Cotação\"/>
    </mc:Choice>
  </mc:AlternateContent>
  <xr:revisionPtr revIDLastSave="0" documentId="8_{D355AB3E-F5B1-44AF-A7BC-0887A30AD28F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G20" i="3" l="1"/>
  <c r="K20" i="3"/>
  <c r="E20" i="3"/>
  <c r="I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G33" i="3" l="1"/>
  <c r="K33" i="3"/>
  <c r="E33" i="3"/>
  <c r="I33" i="3"/>
  <c r="G27" i="3"/>
  <c r="K27" i="3"/>
  <c r="E27" i="3"/>
  <c r="I27" i="3"/>
  <c r="G32" i="3"/>
  <c r="K32" i="3"/>
  <c r="E32" i="3"/>
  <c r="I32" i="3"/>
  <c r="G26" i="3"/>
  <c r="K26" i="3"/>
  <c r="E26" i="3"/>
  <c r="I26" i="3"/>
  <c r="K31" i="3"/>
  <c r="E31" i="3"/>
  <c r="I31" i="3"/>
  <c r="G31" i="3"/>
  <c r="K30" i="3"/>
  <c r="E30" i="3"/>
  <c r="I30" i="3"/>
  <c r="G30" i="3"/>
  <c r="I29" i="3"/>
  <c r="G29" i="3"/>
  <c r="K29" i="3"/>
  <c r="E29" i="3"/>
  <c r="I28" i="3"/>
  <c r="G28" i="3"/>
  <c r="K28" i="3"/>
  <c r="E28" i="3"/>
  <c r="K25" i="3"/>
  <c r="G25" i="3"/>
  <c r="I25" i="3"/>
  <c r="E25" i="3"/>
  <c r="I24" i="3"/>
  <c r="K24" i="3"/>
  <c r="E24" i="3"/>
  <c r="G24" i="3"/>
  <c r="E23" i="3"/>
  <c r="I23" i="3"/>
  <c r="G23" i="3"/>
  <c r="K23" i="3"/>
  <c r="K22" i="3"/>
  <c r="I22" i="3"/>
  <c r="G22" i="3"/>
  <c r="E22" i="3"/>
  <c r="K21" i="3"/>
  <c r="I21" i="3"/>
  <c r="G21" i="3"/>
  <c r="E21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<sst xmlns="http://schemas.openxmlformats.org/spreadsheetml/2006/main" count="207" uniqueCount="145">
  <si>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</si>
  <si>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</si>
  <si>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</si>
  <si>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</si>
  <si>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</si>
  <si>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</si>
  <si>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</si>
  <si>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</si>
  <si>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</si>
  <si>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</si>
  <si>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</si>
  <si>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</si>
  <si>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</si>
  <si>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</si>
  <si>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</si>
  <si>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</si>
  <si>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</si>
  <si>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</si>
  <si>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</si>
  <si>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</si>
  <si>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</si>
  <si>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</si>
  <si>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</si>
  <si>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</si>
  <si>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</si>
  <si>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</si>
  <si>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</si>
  <si>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</si>
  <si>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</si>
  <si>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</si>
  <si>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</si>
  <si>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</si>
  <si>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</si>
  <si>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</si>
  <si>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</si>
  <si>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</si>
  <si>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</si>
  <si>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</si>
  <si>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</si>
  <si>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</si>
  <si>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</si>
  <si>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</si>
  <si>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</si>
  <si>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</si>
  <si>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</si>
  <si>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</si>
  <si>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</si>
  <si>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</si>
  <si>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</si>
  <si>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</si>
  <si>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</si>
  <si>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</si>
  <si>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</si>
  <si>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</si>
  <si>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</si>
  <si>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</si>
  <si>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</si>
  <si>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</si>
  <si>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</si>
  <si>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</si>
  <si>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</si>
  <si>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</si>
  <si>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</si>
  <si>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</si>
  <si>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</si>
  <si>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</si>
  <si>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</si>
  <si>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</si>
  <si>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</si>
  <si>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</si>
  <si>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</si>
  <si>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</si>
  <si>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</si>
  <si>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</si>
  <si>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</si>
  <si>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</si>
  <si>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</si>
  <si>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</si>
  <si>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</si>
  <si>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</si>
  <si>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</si>
  <si>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</si>
  <si>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</si>
  <si>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</si>
  <si>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</si>
  <si>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</si>
  <si>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</si>
  <si>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</si>
  <si>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</si>
  <si>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</si>
  <si>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</si>
  <si>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</si>
  <si>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</si>
  <si>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</si>
  <si>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</si>
  <si>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</si>
  <si>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</si>
  <si>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</si>
  <si>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</si>
  <si>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</si>
  <si>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</si>
  <si>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</si>
  <si>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</si>
  <si>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</si>
  <si>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</si>
  <si>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</si>
  <si>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</si>
  <si>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</si>
  <si>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</si>
  <si>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</si>
  <si>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</si>
  <si>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</si>
  <si>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</si>
  <si>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</si>
  <si>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</si>
  <si>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</si>
  <si>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</si>
  <si>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</si>
  <si>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</si>
  <si>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</si>
  <si>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</si>
  <si>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</si>
  <si>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</si>
  <si>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</si>
  <si>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</si>
  <si>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</si>
  <si>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</si>
  <si>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</si>
  <si>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</si>
  <si>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</si>
  <si>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</si>
  <si>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</si>
  <si>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</si>
  <si>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</si>
  <si>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Microfone de lapela</t>
  </si>
  <si>
    <t>Iluminação para Studio</t>
  </si>
  <si>
    <t>Tripé para Câmera e Celular</t>
  </si>
  <si>
    <t>Cabo USB adaptador Otg tipo C</t>
  </si>
  <si>
    <t>Suporte Clip rotativo Celular para Tripé</t>
  </si>
  <si>
    <t>Estabilizador peining</t>
  </si>
  <si>
    <t>Suporte duplo de ombros para Câmeras DSLR - modelo RIG</t>
  </si>
  <si>
    <t>Conforme Especificação Técnica em Anexo</t>
  </si>
  <si>
    <t>087/25</t>
  </si>
  <si>
    <t>Yohan de Oliveira Silva</t>
  </si>
  <si>
    <t>30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</si>
</sst>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2" borderId="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left" vertical="center" wrapText="1"/>
    </xf>
    <xf numFmtId="0" fontId="29" fillId="0" borderId="36" xfId="0" applyFont="1" applyFill="1" applyBorder="1" applyAlignment="1" applyProtection="1">
      <alignment horizontal="left" vertical="center" wrapText="1"/>
    </xf>
    <xf numFmtId="0" fontId="29" fillId="0" borderId="37" xfId="0" applyFont="1" applyFill="1" applyBorder="1" applyAlignment="1" applyProtection="1">
      <alignment horizontal="left" vertical="center" wrapText="1"/>
    </xf>
    <xf numFmtId="0" fontId="29" fillId="0" borderId="38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Protection="1"/>
    <xf numFmtId="0" fontId="0" fillId="0" borderId="33" xfId="0" applyFont="1" applyFill="1" applyBorder="1" applyProtection="1"/>
    <xf numFmtId="0" fontId="1" fillId="0" borderId="33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0" fillId="0" borderId="24" xfId="0" applyFont="1" applyFill="1" applyBorder="1" applyProtection="1"/>
    <xf numFmtId="0" fontId="0" fillId="0" borderId="14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10" fillId="0" borderId="1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28" fillId="0" borderId="14" xfId="0" applyFont="1" applyFill="1" applyBorder="1"/>
    <xf numFmtId="0" fontId="22" fillId="0" borderId="0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I13" sqref="I13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85" t="s">
        <v>23</v>
      </c>
      <c r="J2" s="86" t="str">
        <f>A4</f>
        <v>087/25</v>
      </c>
      <c r="K2" s="15"/>
    </row>
    <row r="3" spans="1:11" s="11" customFormat="1" ht="19.5" customHeight="1" x14ac:dyDescent="0.25">
      <c r="A3" s="267" t="s">
        <v>0</v>
      </c>
      <c r="B3" s="268"/>
      <c r="C3" s="269" t="s">
        <v>121</v>
      </c>
      <c r="D3" s="270"/>
      <c r="E3" s="270"/>
      <c r="F3" s="270"/>
      <c r="G3" s="271"/>
      <c r="H3" s="272" t="s">
        <v>122</v>
      </c>
      <c r="I3" s="272"/>
      <c r="J3" s="272"/>
      <c r="K3" s="268"/>
    </row>
    <row r="4" spans="1:11" ht="15.75" customHeight="1" thickBot="1" x14ac:dyDescent="0.3">
      <c r="A4" s="273" t="s">
        <v>142</v>
      </c>
      <c r="B4" s="274"/>
      <c r="C4" s="275">
        <v>45839</v>
      </c>
      <c r="D4" s="276"/>
      <c r="E4" s="276"/>
      <c r="F4" s="276"/>
      <c r="G4" s="277"/>
      <c r="H4" s="278">
        <v>45841</v>
      </c>
      <c r="I4" s="278"/>
      <c r="J4" s="278"/>
      <c r="K4" s="279"/>
    </row>
    <row r="5" spans="1:11" ht="22.5" customHeight="1" thickBot="1" x14ac:dyDescent="0.3">
      <c r="A5" s="280" t="s">
        <v>108</v>
      </c>
      <c r="B5" s="256"/>
      <c r="C5" s="281"/>
      <c r="D5" s="281"/>
      <c r="E5" s="281"/>
      <c r="F5" s="281"/>
      <c r="G5" s="281"/>
      <c r="H5" s="281"/>
      <c r="I5" s="231"/>
      <c r="J5" s="282" t="s">
        <v>93</v>
      </c>
      <c r="K5" s="283"/>
    </row>
    <row r="6" spans="1:11" ht="15" customHeight="1" x14ac:dyDescent="0.25">
      <c r="A6" s="132" t="s">
        <v>1</v>
      </c>
      <c r="B6" s="134" t="s">
        <v>24</v>
      </c>
      <c r="C6" s="130" t="s">
        <v>94</v>
      </c>
      <c r="D6" s="142" t="s">
        <v>114</v>
      </c>
      <c r="E6" s="143"/>
      <c r="F6" s="143"/>
      <c r="G6" s="143"/>
      <c r="H6" s="144"/>
      <c r="I6" s="130" t="s">
        <v>130</v>
      </c>
      <c r="J6" s="120" t="s">
        <v>2</v>
      </c>
      <c r="K6" s="121"/>
    </row>
    <row r="7" spans="1:11" ht="32.25" customHeight="1" x14ac:dyDescent="0.25">
      <c r="A7" s="133"/>
      <c r="B7" s="135"/>
      <c r="C7" s="131"/>
      <c r="D7" s="145"/>
      <c r="E7" s="146"/>
      <c r="F7" s="146"/>
      <c r="G7" s="146"/>
      <c r="H7" s="147"/>
      <c r="I7" s="131"/>
      <c r="J7" s="59" t="s">
        <v>131</v>
      </c>
      <c r="K7" s="58" t="s">
        <v>3</v>
      </c>
    </row>
    <row r="8" spans="1:11" ht="45" x14ac:dyDescent="0.25">
      <c r="A8" s="40">
        <v>1</v>
      </c>
      <c r="B8" s="114">
        <v>1</v>
      </c>
      <c r="C8" s="112" t="s">
        <v>94</v>
      </c>
      <c r="D8" s="136" t="s">
        <v>134</v>
      </c>
      <c r="E8" s="137"/>
      <c r="F8" s="137"/>
      <c r="G8" s="137"/>
      <c r="H8" s="138"/>
      <c r="I8" s="62" t="s">
        <v>141</v>
      </c>
      <c r="J8" s="68"/>
      <c r="K8" s="69"/>
    </row>
    <row r="9" spans="1:11" ht="45" x14ac:dyDescent="0.25">
      <c r="A9" s="40">
        <v>2</v>
      </c>
      <c r="B9" s="114">
        <v>2</v>
      </c>
      <c r="C9" s="112" t="s">
        <v>94</v>
      </c>
      <c r="D9" s="136" t="s">
        <v>135</v>
      </c>
      <c r="E9" s="137"/>
      <c r="F9" s="137"/>
      <c r="G9" s="137"/>
      <c r="H9" s="138"/>
      <c r="I9" s="62" t="s">
        <v>141</v>
      </c>
      <c r="J9" s="70"/>
      <c r="K9" s="71"/>
    </row>
    <row r="10" spans="1:11" ht="45" x14ac:dyDescent="0.25">
      <c r="A10" s="40">
        <v>3</v>
      </c>
      <c r="B10" s="114">
        <v>1</v>
      </c>
      <c r="C10" s="112" t="s">
        <v>94</v>
      </c>
      <c r="D10" s="139" t="s">
        <v>136</v>
      </c>
      <c r="E10" s="140"/>
      <c r="F10" s="140"/>
      <c r="G10" s="140"/>
      <c r="H10" s="141"/>
      <c r="I10" s="62" t="s">
        <v>141</v>
      </c>
      <c r="J10" s="72"/>
      <c r="K10" s="73"/>
    </row>
    <row r="11" spans="1:11" ht="45" x14ac:dyDescent="0.25">
      <c r="A11" s="40">
        <v>4</v>
      </c>
      <c r="B11" s="114">
        <v>1</v>
      </c>
      <c r="C11" s="112" t="s">
        <v>94</v>
      </c>
      <c r="D11" s="139" t="s">
        <v>137</v>
      </c>
      <c r="E11" s="140"/>
      <c r="F11" s="140"/>
      <c r="G11" s="140"/>
      <c r="H11" s="141"/>
      <c r="I11" s="62" t="s">
        <v>141</v>
      </c>
      <c r="J11" s="72"/>
      <c r="K11" s="73"/>
    </row>
    <row r="12" spans="1:11" ht="45" x14ac:dyDescent="0.25">
      <c r="A12" s="40">
        <v>5</v>
      </c>
      <c r="B12" s="114">
        <v>1</v>
      </c>
      <c r="C12" s="112" t="s">
        <v>94</v>
      </c>
      <c r="D12" s="125" t="s">
        <v>138</v>
      </c>
      <c r="E12" s="225"/>
      <c r="F12" s="225"/>
      <c r="G12" s="225"/>
      <c r="H12" s="226"/>
      <c r="I12" s="62" t="s">
        <v>141</v>
      </c>
      <c r="J12" s="72"/>
      <c r="K12" s="73"/>
    </row>
    <row r="13" spans="1:11" ht="42.75" customHeight="1" x14ac:dyDescent="0.25">
      <c r="A13" s="40">
        <v>6</v>
      </c>
      <c r="B13" s="114">
        <v>1</v>
      </c>
      <c r="C13" s="112" t="s">
        <v>94</v>
      </c>
      <c r="D13" s="125" t="s">
        <v>139</v>
      </c>
      <c r="E13" s="126"/>
      <c r="F13" s="126"/>
      <c r="G13" s="126"/>
      <c r="H13" s="127"/>
      <c r="I13" s="62" t="s">
        <v>141</v>
      </c>
      <c r="J13" s="72"/>
      <c r="K13" s="73"/>
    </row>
    <row r="14" spans="1:11" ht="50.25" customHeight="1" thickBot="1" x14ac:dyDescent="0.3">
      <c r="A14" s="40">
        <v>7</v>
      </c>
      <c r="B14" s="114">
        <v>1</v>
      </c>
      <c r="C14" s="112" t="s">
        <v>94</v>
      </c>
      <c r="D14" s="125" t="s">
        <v>140</v>
      </c>
      <c r="E14" s="128"/>
      <c r="F14" s="128"/>
      <c r="G14" s="128"/>
      <c r="H14" s="129"/>
      <c r="I14" s="62" t="s">
        <v>141</v>
      </c>
      <c r="J14" s="72"/>
      <c r="K14" s="73"/>
    </row>
    <row r="15" spans="1:11" ht="15" hidden="1" customHeight="1" x14ac:dyDescent="0.25">
      <c r="A15" s="40">
        <v>8</v>
      </c>
      <c r="B15" s="115"/>
      <c r="C15" s="113"/>
      <c r="D15" s="125"/>
      <c r="E15" s="126"/>
      <c r="F15" s="126"/>
      <c r="G15" s="126"/>
      <c r="H15" s="127"/>
      <c r="I15" s="61"/>
      <c r="J15" s="72"/>
      <c r="K15" s="73"/>
    </row>
    <row r="16" spans="1:11" s="54" customFormat="1" ht="15" hidden="1" customHeight="1" x14ac:dyDescent="0.25">
      <c r="A16" s="40">
        <v>9</v>
      </c>
      <c r="B16" s="115"/>
      <c r="C16" s="113"/>
      <c r="D16" s="125"/>
      <c r="E16" s="126"/>
      <c r="F16" s="126"/>
      <c r="G16" s="126"/>
      <c r="H16" s="127"/>
      <c r="I16" s="61"/>
      <c r="J16" s="74"/>
      <c r="K16" s="75"/>
    </row>
    <row r="17" spans="1:18" ht="15" hidden="1" customHeight="1" x14ac:dyDescent="0.25">
      <c r="A17" s="40">
        <v>10</v>
      </c>
      <c r="B17" s="115"/>
      <c r="C17" s="113"/>
      <c r="D17" s="122"/>
      <c r="E17" s="123"/>
      <c r="F17" s="123"/>
      <c r="G17" s="123"/>
      <c r="H17" s="124"/>
      <c r="I17" s="61"/>
      <c r="J17" s="72"/>
      <c r="K17" s="73"/>
    </row>
    <row r="18" spans="1:18" ht="15" hidden="1" customHeight="1" x14ac:dyDescent="0.25">
      <c r="A18" s="63">
        <v>11</v>
      </c>
      <c r="B18" s="115"/>
      <c r="C18" s="55"/>
      <c r="D18" s="122"/>
      <c r="E18" s="123"/>
      <c r="F18" s="123"/>
      <c r="G18" s="123"/>
      <c r="H18" s="124"/>
      <c r="I18" s="55"/>
      <c r="J18" s="72"/>
      <c r="K18" s="73"/>
    </row>
    <row r="19" spans="1:18" ht="15" hidden="1" customHeight="1" x14ac:dyDescent="0.25">
      <c r="A19" s="63">
        <v>12</v>
      </c>
      <c r="B19" s="115"/>
      <c r="C19" s="55"/>
      <c r="D19" s="122"/>
      <c r="E19" s="123"/>
      <c r="F19" s="123"/>
      <c r="G19" s="123"/>
      <c r="H19" s="124"/>
      <c r="I19" s="55"/>
      <c r="J19" s="72"/>
      <c r="K19" s="73"/>
    </row>
    <row r="20" spans="1:18" ht="15" hidden="1" customHeight="1" x14ac:dyDescent="0.25">
      <c r="A20" s="64">
        <v>13</v>
      </c>
      <c r="B20" s="116"/>
      <c r="C20" s="60"/>
      <c r="D20" s="122"/>
      <c r="E20" s="123"/>
      <c r="F20" s="123"/>
      <c r="G20" s="123"/>
      <c r="H20" s="124"/>
      <c r="I20" s="55"/>
      <c r="J20" s="72"/>
      <c r="K20" s="73"/>
    </row>
    <row r="21" spans="1:18" ht="15" hidden="1" customHeight="1" x14ac:dyDescent="0.25">
      <c r="A21" s="64">
        <v>14</v>
      </c>
      <c r="B21" s="116"/>
      <c r="C21" s="60"/>
      <c r="D21" s="122"/>
      <c r="E21" s="123"/>
      <c r="F21" s="123"/>
      <c r="G21" s="123"/>
      <c r="H21" s="124"/>
      <c r="I21" s="55"/>
      <c r="J21" s="72"/>
      <c r="K21" s="73"/>
    </row>
    <row r="22" spans="1:18" ht="15" hidden="1" customHeight="1" thickBot="1" x14ac:dyDescent="0.3">
      <c r="A22" s="65">
        <v>15</v>
      </c>
      <c r="B22" s="116"/>
      <c r="C22" s="60"/>
      <c r="D22" s="122"/>
      <c r="E22" s="123"/>
      <c r="F22" s="123"/>
      <c r="G22" s="123"/>
      <c r="H22" s="124"/>
      <c r="I22" s="55"/>
      <c r="J22" s="72"/>
      <c r="K22" s="73"/>
    </row>
    <row r="23" spans="1:18" ht="15" customHeight="1" x14ac:dyDescent="0.25">
      <c r="A23" s="17"/>
      <c r="B23" s="23"/>
      <c r="C23" s="18"/>
      <c r="D23" s="18"/>
      <c r="E23" s="49"/>
      <c r="F23" s="84" t="s">
        <v>4</v>
      </c>
      <c r="G23" s="49"/>
      <c r="H23" s="18"/>
      <c r="I23" s="18"/>
      <c r="J23" s="24"/>
      <c r="K23" s="25"/>
    </row>
    <row r="24" spans="1:18" ht="15" customHeight="1" x14ac:dyDescent="0.25">
      <c r="A24" s="227" t="s">
        <v>100</v>
      </c>
      <c r="B24" s="26"/>
      <c r="C24" s="26" t="s">
        <v>27</v>
      </c>
      <c r="D24" s="26"/>
      <c r="E24" s="26"/>
      <c r="F24" s="26"/>
      <c r="G24" s="26"/>
      <c r="H24" s="228" t="s">
        <v>37</v>
      </c>
      <c r="I24" s="228"/>
      <c r="J24" s="26"/>
      <c r="K24" s="229"/>
    </row>
    <row r="25" spans="1:18" ht="15" customHeight="1" x14ac:dyDescent="0.25">
      <c r="A25" s="227" t="str">
        <f>IF(J5="Materiais:","Forma de entrega:","Forma de execução:")</f>
        <v>Forma de entrega:</v>
      </c>
      <c r="B25" s="26"/>
      <c r="C25" s="26" t="s">
        <v>30</v>
      </c>
      <c r="D25" s="230"/>
      <c r="E25" s="26"/>
      <c r="F25" s="231"/>
      <c r="G25" s="232"/>
      <c r="H25" s="233" t="str">
        <f>IF(J5="Materiais:","Frete: CIF","Forma de pagamento:")</f>
        <v>Frete: CIF</v>
      </c>
      <c r="I25" s="233"/>
      <c r="J25" s="26"/>
      <c r="K25" s="231"/>
    </row>
    <row r="26" spans="1:18" ht="15" customHeight="1" x14ac:dyDescent="0.25">
      <c r="A26" s="234" t="s">
        <v>111</v>
      </c>
      <c r="B26" s="235"/>
      <c r="C26" s="235"/>
      <c r="D26" s="236" t="s">
        <v>144</v>
      </c>
      <c r="E26" s="236"/>
      <c r="F26" s="236"/>
      <c r="G26" s="232"/>
      <c r="H26" s="237"/>
      <c r="I26" s="237"/>
      <c r="J26" s="26"/>
      <c r="K26" s="231"/>
    </row>
    <row r="27" spans="1:18" ht="15" customHeight="1" x14ac:dyDescent="0.25">
      <c r="A27" s="227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26"/>
      <c r="C27" s="26"/>
      <c r="D27" s="26"/>
      <c r="E27" s="26"/>
      <c r="F27" s="26"/>
      <c r="G27" s="26"/>
      <c r="H27" s="231"/>
      <c r="I27" s="26"/>
      <c r="J27" s="26"/>
      <c r="K27" s="229"/>
    </row>
    <row r="28" spans="1:18" ht="15" customHeight="1" x14ac:dyDescent="0.25">
      <c r="A28" s="227" t="s">
        <v>110</v>
      </c>
      <c r="B28" s="26"/>
      <c r="C28" s="238"/>
      <c r="D28" s="238"/>
      <c r="E28" s="238"/>
      <c r="F28" s="238"/>
      <c r="G28" s="26"/>
      <c r="H28" s="228" t="s">
        <v>128</v>
      </c>
      <c r="I28" s="228"/>
      <c r="J28" s="26"/>
      <c r="K28" s="229"/>
    </row>
    <row r="29" spans="1:18" ht="54.75" customHeight="1" thickBot="1" x14ac:dyDescent="0.3">
      <c r="A29" s="239" t="s">
        <v>32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  <c r="O29" s="6" t="s">
        <v>106</v>
      </c>
    </row>
    <row r="30" spans="1:18" ht="70.5" customHeight="1" thickBot="1" x14ac:dyDescent="0.3">
      <c r="A30" s="242" t="s">
        <v>123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  <c r="R30" s="82"/>
    </row>
    <row r="31" spans="1:18" ht="3" customHeight="1" thickBot="1" x14ac:dyDescent="0.3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  <c r="R31" s="82"/>
    </row>
    <row r="32" spans="1:18" x14ac:dyDescent="0.25">
      <c r="A32" s="248"/>
      <c r="B32" s="249"/>
      <c r="C32" s="249"/>
      <c r="D32" s="249"/>
      <c r="E32" s="250"/>
      <c r="F32" s="251" t="s">
        <v>127</v>
      </c>
      <c r="G32" s="250"/>
      <c r="H32" s="249"/>
      <c r="I32" s="249"/>
      <c r="J32" s="249"/>
      <c r="K32" s="252"/>
    </row>
    <row r="33" spans="1:11" x14ac:dyDescent="0.25">
      <c r="A33" s="253" t="s">
        <v>5</v>
      </c>
      <c r="B33" s="26"/>
      <c r="C33" s="26"/>
      <c r="D33" s="26"/>
      <c r="E33" s="26"/>
      <c r="F33" s="26"/>
      <c r="G33" s="26"/>
      <c r="H33" s="26"/>
      <c r="I33" s="26"/>
      <c r="J33" s="26"/>
      <c r="K33" s="229"/>
    </row>
    <row r="34" spans="1:11" x14ac:dyDescent="0.25">
      <c r="A34" s="253" t="s">
        <v>6</v>
      </c>
      <c r="B34" s="26"/>
      <c r="C34" s="26"/>
      <c r="D34" s="26"/>
      <c r="E34" s="26"/>
      <c r="F34" s="26"/>
      <c r="G34" s="26" t="s">
        <v>7</v>
      </c>
      <c r="H34" s="26"/>
      <c r="I34" s="26"/>
      <c r="J34" s="26"/>
      <c r="K34" s="229"/>
    </row>
    <row r="35" spans="1:11" x14ac:dyDescent="0.25">
      <c r="A35" s="253" t="s">
        <v>8</v>
      </c>
      <c r="B35" s="26"/>
      <c r="C35" s="26"/>
      <c r="D35" s="26"/>
      <c r="E35" s="26"/>
      <c r="F35" s="26"/>
      <c r="G35" s="26" t="s">
        <v>9</v>
      </c>
      <c r="H35" s="26"/>
      <c r="I35" s="26"/>
      <c r="J35" s="26"/>
      <c r="K35" s="229"/>
    </row>
    <row r="36" spans="1:11" x14ac:dyDescent="0.25">
      <c r="A36" s="253" t="s">
        <v>10</v>
      </c>
      <c r="B36" s="26"/>
      <c r="C36" s="26"/>
      <c r="D36" s="26"/>
      <c r="E36" s="26"/>
      <c r="F36" s="26"/>
      <c r="G36" s="26" t="s">
        <v>11</v>
      </c>
      <c r="H36" s="26"/>
      <c r="I36" s="26" t="s">
        <v>12</v>
      </c>
      <c r="J36" s="26"/>
      <c r="K36" s="229"/>
    </row>
    <row r="37" spans="1:11" x14ac:dyDescent="0.25">
      <c r="A37" s="253" t="s">
        <v>13</v>
      </c>
      <c r="B37" s="26"/>
      <c r="C37" s="26"/>
      <c r="D37" s="26"/>
      <c r="E37" s="26"/>
      <c r="F37" s="26"/>
      <c r="G37" s="26" t="s">
        <v>14</v>
      </c>
      <c r="H37" s="26"/>
      <c r="I37" s="254" t="s">
        <v>15</v>
      </c>
      <c r="J37" s="26"/>
      <c r="K37" s="229"/>
    </row>
    <row r="38" spans="1:11" x14ac:dyDescent="0.25">
      <c r="A38" s="253" t="s">
        <v>16</v>
      </c>
      <c r="B38" s="26"/>
      <c r="C38" s="26"/>
      <c r="D38" s="26" t="s">
        <v>17</v>
      </c>
      <c r="E38" s="26"/>
      <c r="F38" s="26"/>
      <c r="G38" s="26" t="s">
        <v>18</v>
      </c>
      <c r="H38" s="26"/>
      <c r="I38" s="254" t="s">
        <v>19</v>
      </c>
      <c r="J38" s="26"/>
      <c r="K38" s="229"/>
    </row>
    <row r="39" spans="1:11" x14ac:dyDescent="0.25">
      <c r="A39" s="253" t="s">
        <v>33</v>
      </c>
      <c r="B39" s="26"/>
      <c r="C39" s="26"/>
      <c r="D39" s="26"/>
      <c r="E39" s="26"/>
      <c r="F39" s="26"/>
      <c r="G39" s="26"/>
      <c r="H39" s="26"/>
      <c r="I39" s="26"/>
      <c r="J39" s="26"/>
      <c r="K39" s="229"/>
    </row>
    <row r="40" spans="1:11" ht="15.75" thickBot="1" x14ac:dyDescent="0.3">
      <c r="A40" s="255" t="s">
        <v>20</v>
      </c>
      <c r="B40" s="256"/>
      <c r="C40" s="256"/>
      <c r="D40" s="256"/>
      <c r="E40" s="256"/>
      <c r="F40" s="256" t="s">
        <v>21</v>
      </c>
      <c r="G40" s="256"/>
      <c r="H40" s="256"/>
      <c r="I40" s="256"/>
      <c r="J40" s="256"/>
      <c r="K40" s="257"/>
    </row>
    <row r="41" spans="1:11" ht="15.75" x14ac:dyDescent="0.25">
      <c r="A41" s="258" t="s">
        <v>107</v>
      </c>
      <c r="B41" s="259"/>
      <c r="C41" s="259"/>
      <c r="D41" s="259"/>
      <c r="E41" s="259"/>
      <c r="F41" s="259"/>
      <c r="G41" s="259"/>
      <c r="H41" s="259"/>
      <c r="I41" s="260"/>
      <c r="J41" s="260"/>
      <c r="K41" s="261"/>
    </row>
    <row r="42" spans="1:11" s="11" customFormat="1" ht="15.75" x14ac:dyDescent="0.25">
      <c r="A42" s="262" t="s">
        <v>143</v>
      </c>
      <c r="B42" s="263"/>
      <c r="C42" s="263"/>
      <c r="D42" s="263"/>
      <c r="E42" s="230"/>
      <c r="F42" s="230"/>
      <c r="G42" s="230"/>
      <c r="H42" s="230"/>
      <c r="I42" s="230"/>
      <c r="J42" s="230"/>
      <c r="K42" s="264"/>
    </row>
    <row r="43" spans="1:11" s="11" customFormat="1" ht="15.75" x14ac:dyDescent="0.25">
      <c r="A43" s="265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266"/>
      <c r="C43" s="266"/>
      <c r="D43" s="266"/>
      <c r="E43" s="230"/>
      <c r="F43" s="230"/>
      <c r="G43" s="230"/>
      <c r="H43" s="230"/>
      <c r="I43" s="230"/>
      <c r="J43" s="230"/>
      <c r="K43" s="264"/>
    </row>
    <row r="44" spans="1:11" s="11" customFormat="1" ht="16.5" thickBot="1" x14ac:dyDescent="0.3">
      <c r="A44" s="101" t="s">
        <v>101</v>
      </c>
      <c r="B44" s="102"/>
      <c r="C44" s="102"/>
      <c r="D44" s="102"/>
      <c r="E44" s="99"/>
      <c r="F44" s="99"/>
      <c r="G44" s="99"/>
      <c r="H44" s="99"/>
      <c r="I44" s="99"/>
      <c r="J44" s="99"/>
      <c r="K44" s="103"/>
    </row>
    <row r="45" spans="1:11" ht="77.25" customHeight="1" thickBot="1" x14ac:dyDescent="0.3">
      <c r="A45" s="117" t="s">
        <v>113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9"/>
    </row>
    <row r="83" spans="1:17" s="3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6" t="s">
        <v>91</v>
      </c>
    </row>
    <row r="84" spans="1:17" s="3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6" t="s">
        <v>92</v>
      </c>
    </row>
    <row r="85" spans="1:17" s="36" customForma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1:17" s="37" customFormat="1" x14ac:dyDescent="0.25">
      <c r="A86" s="36" t="e">
        <f>CONCATENATE(C86,K86)</f>
        <v>#REF!</v>
      </c>
      <c r="B86" s="36" t="e">
        <f>A87&amp;"\"</f>
        <v>#REF!</v>
      </c>
      <c r="C86" s="36" t="e">
        <f>"V:\Gerhs\SUPRIMENTOS\LICITAÇÕES E CONTRATOS\"&amp;#REF!&amp;"\COTAÇÕES DE COMPRAS"&amp;"\"</f>
        <v>#REF!</v>
      </c>
      <c r="D86" s="36"/>
      <c r="E86" s="36"/>
      <c r="F86" s="36"/>
      <c r="G86" s="36"/>
      <c r="H86" s="36"/>
      <c r="I86" s="36"/>
      <c r="J86" s="36"/>
      <c r="K86" s="36" t="e">
        <f>#REF!&amp;" - "&amp;LEFT($D$8,30)&amp;"-"</f>
        <v>#REF!</v>
      </c>
      <c r="M86" s="45"/>
      <c r="N86" s="45"/>
      <c r="O86" s="45"/>
      <c r="P86" s="45"/>
      <c r="Q86" s="45"/>
    </row>
    <row r="87" spans="1:17" s="37" customFormat="1" x14ac:dyDescent="0.25">
      <c r="A87" s="36" t="e">
        <f>CONCATENATE($C$86,$K$86,L83)</f>
        <v>#REF!</v>
      </c>
      <c r="B87" s="36" t="e">
        <f>#REF!&amp;"_"&amp;#REF!&amp;".xlsm"</f>
        <v>#REF!</v>
      </c>
      <c r="C87" s="36"/>
      <c r="D87" s="36"/>
      <c r="E87" s="36"/>
      <c r="F87" s="36"/>
      <c r="G87" s="36"/>
      <c r="H87" s="36"/>
      <c r="I87" s="36"/>
      <c r="J87" s="36"/>
      <c r="K87" s="36"/>
      <c r="M87" s="45"/>
      <c r="N87" s="45"/>
      <c r="O87" s="45"/>
      <c r="P87" s="45"/>
      <c r="Q87" s="45"/>
    </row>
    <row r="88" spans="1:17" s="37" customFormat="1" x14ac:dyDescent="0.25">
      <c r="A88" s="36" t="e">
        <f>CONCATENATE($C$86,$K$86,L84)</f>
        <v>#REF!</v>
      </c>
      <c r="B88" s="36" t="e">
        <f>#REF!&amp;"_Cotação_"&amp;#REF!&amp;".pdf"</f>
        <v>#REF!</v>
      </c>
      <c r="C88" s="36"/>
      <c r="D88" s="36"/>
      <c r="E88" s="36"/>
      <c r="F88" s="36"/>
      <c r="G88" s="36"/>
      <c r="H88" s="36"/>
      <c r="I88" s="36"/>
      <c r="J88" s="36"/>
      <c r="K88" s="36"/>
      <c r="M88" s="45"/>
      <c r="N88" s="45"/>
      <c r="O88" s="45"/>
      <c r="P88" s="45"/>
      <c r="Q88" s="45"/>
    </row>
    <row r="89" spans="1:17" s="37" customFormat="1" x14ac:dyDescent="0.25">
      <c r="B89" s="36" t="e">
        <f>#REF!&amp;"_Comparativo_"&amp;#REF!&amp;".pdf"</f>
        <v>#REF!</v>
      </c>
      <c r="M89" s="45"/>
      <c r="N89" s="45"/>
      <c r="O89" s="45"/>
      <c r="P89" s="45"/>
      <c r="Q89" s="45"/>
    </row>
    <row r="90" spans="1:17" s="37" customFormat="1" x14ac:dyDescent="0.25">
      <c r="B90" s="36" t="e">
        <f>#REF!&amp;"_Resultado_"&amp;#REF!&amp;".pdf"</f>
        <v>#REF!</v>
      </c>
      <c r="M90" s="45"/>
      <c r="N90" s="45"/>
      <c r="O90" s="45"/>
      <c r="P90" s="45"/>
      <c r="Q90" s="45"/>
    </row>
    <row r="91" spans="1:17" s="37" customFormat="1" x14ac:dyDescent="0.25">
      <c r="B91" s="36" t="e">
        <f>"V:\Gerhs\SUPRIMENTOS\LICITAÇÕES E CONTRATOS\"&amp;#REF!&amp;"\COTAÇÕES DE COMPRAS\000 - COTAÇÕES ME-EPP\" &amp; "Formulário de Cotação - ME-EPP2.xlsm"</f>
        <v>#REF!</v>
      </c>
      <c r="M91" s="45"/>
      <c r="N91" s="45"/>
      <c r="O91" s="45"/>
      <c r="P91" s="45"/>
      <c r="Q91" s="45"/>
    </row>
    <row r="92" spans="1:17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45"/>
      <c r="N92" s="45"/>
      <c r="O92" s="45"/>
      <c r="P92" s="45"/>
      <c r="Q92" s="45"/>
    </row>
    <row r="93" spans="1:17" ht="15.75" x14ac:dyDescent="0.25">
      <c r="A93" s="37"/>
      <c r="B93" s="3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087/25. 
Aguardaremos retorno até 03/07/2025.
Favor nos enviar a proposta em papel timbrado de sua empresa, NÃO UTILIZAR A LOGOMARCA DA SCGÁS. 
 Atenciosamente, 
 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45"/>
      <c r="N93" s="45"/>
      <c r="O93" s="45"/>
      <c r="P93" s="45"/>
      <c r="Q93" s="45"/>
    </row>
    <row r="94" spans="1:17" x14ac:dyDescent="0.25">
      <c r="A94" s="37"/>
      <c r="B94" s="3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087/25,  encerrada em 03/07/2025.
 Atenciosamente, 
 Yohan de Oliveira Silva 
Fone: 48 3229-1200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45"/>
      <c r="N94" s="45"/>
      <c r="O94" s="45"/>
      <c r="P94" s="45"/>
      <c r="Q94" s="45"/>
    </row>
    <row r="95" spans="1:17" ht="15.75" x14ac:dyDescent="0.25">
      <c r="A95" s="45"/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1:17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B9" sqref="B9:I9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087/25</v>
      </c>
      <c r="K2" s="8"/>
    </row>
    <row r="3" spans="1:11" ht="16.5" thickTop="1" thickBot="1" x14ac:dyDescent="0.3"/>
    <row r="4" spans="1:11" s="11" customFormat="1" ht="15.75" customHeight="1" x14ac:dyDescent="0.25">
      <c r="A4" s="148" t="s">
        <v>0</v>
      </c>
      <c r="B4" s="149"/>
      <c r="C4" s="152" t="s">
        <v>115</v>
      </c>
      <c r="D4" s="152"/>
      <c r="E4" s="152"/>
      <c r="F4" s="152"/>
      <c r="G4" s="148" t="s">
        <v>122</v>
      </c>
      <c r="H4" s="154"/>
      <c r="I4" s="154"/>
      <c r="J4" s="154"/>
      <c r="K4" s="149"/>
    </row>
    <row r="5" spans="1:11" ht="15.75" thickBot="1" x14ac:dyDescent="0.3">
      <c r="A5" s="150" t="str">
        <f>J2</f>
        <v>087/25</v>
      </c>
      <c r="B5" s="151"/>
      <c r="C5" s="153">
        <f>Cotação!C4</f>
        <v>45839</v>
      </c>
      <c r="D5" s="153"/>
      <c r="E5" s="153"/>
      <c r="F5" s="153"/>
      <c r="G5" s="155">
        <f>Cotação!H4</f>
        <v>45841</v>
      </c>
      <c r="H5" s="153"/>
      <c r="I5" s="153"/>
      <c r="J5" s="153"/>
      <c r="K5" s="156"/>
    </row>
    <row r="6" spans="1:11" x14ac:dyDescent="0.25">
      <c r="A6" s="158" t="s">
        <v>112</v>
      </c>
      <c r="B6" s="159"/>
      <c r="C6" s="159"/>
      <c r="D6" s="159"/>
      <c r="E6" s="159"/>
      <c r="F6" s="159"/>
      <c r="G6" s="159"/>
      <c r="H6" s="159"/>
      <c r="I6" s="159"/>
      <c r="J6" s="159"/>
      <c r="K6" s="160"/>
    </row>
    <row r="7" spans="1:11" ht="15.75" thickBot="1" x14ac:dyDescent="0.3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3"/>
    </row>
    <row r="8" spans="1:11" ht="16.5" thickBot="1" x14ac:dyDescent="0.3">
      <c r="A8" s="27"/>
      <c r="B8" s="28"/>
      <c r="C8" s="28"/>
      <c r="D8" s="51"/>
      <c r="E8" s="51"/>
      <c r="F8" s="52" t="s">
        <v>42</v>
      </c>
      <c r="G8" s="51"/>
      <c r="H8" s="51"/>
      <c r="I8" s="28"/>
      <c r="J8" s="111" t="s">
        <v>95</v>
      </c>
      <c r="K8" s="53" t="s">
        <v>53</v>
      </c>
    </row>
    <row r="9" spans="1:11" x14ac:dyDescent="0.25">
      <c r="A9" s="42" t="s">
        <v>47</v>
      </c>
      <c r="B9" s="165"/>
      <c r="C9" s="166"/>
      <c r="D9" s="166"/>
      <c r="E9" s="166"/>
      <c r="F9" s="166"/>
      <c r="G9" s="166"/>
      <c r="H9" s="166"/>
      <c r="I9" s="167"/>
      <c r="J9" s="87"/>
      <c r="K9" s="88" t="s">
        <v>29</v>
      </c>
    </row>
    <row r="10" spans="1:11" x14ac:dyDescent="0.25">
      <c r="A10" s="43" t="s">
        <v>50</v>
      </c>
      <c r="B10" s="157"/>
      <c r="C10" s="157"/>
      <c r="D10" s="157"/>
      <c r="E10" s="157"/>
      <c r="F10" s="157"/>
      <c r="G10" s="157"/>
      <c r="H10" s="157"/>
      <c r="I10" s="157"/>
      <c r="J10" s="57"/>
      <c r="K10" s="89" t="s">
        <v>29</v>
      </c>
    </row>
    <row r="11" spans="1:11" x14ac:dyDescent="0.25">
      <c r="A11" s="43" t="s">
        <v>51</v>
      </c>
      <c r="B11" s="157"/>
      <c r="C11" s="157"/>
      <c r="D11" s="157"/>
      <c r="E11" s="157"/>
      <c r="F11" s="157"/>
      <c r="G11" s="157"/>
      <c r="H11" s="157"/>
      <c r="I11" s="157"/>
      <c r="J11" s="57"/>
      <c r="K11" s="89" t="s">
        <v>29</v>
      </c>
    </row>
    <row r="12" spans="1:11" x14ac:dyDescent="0.25">
      <c r="A12" s="43" t="s">
        <v>52</v>
      </c>
      <c r="B12" s="157"/>
      <c r="C12" s="157"/>
      <c r="D12" s="157"/>
      <c r="E12" s="157"/>
      <c r="F12" s="157"/>
      <c r="G12" s="157"/>
      <c r="H12" s="157"/>
      <c r="I12" s="157"/>
      <c r="J12" s="57"/>
      <c r="K12" s="89" t="s">
        <v>29</v>
      </c>
    </row>
    <row r="13" spans="1:11" x14ac:dyDescent="0.25">
      <c r="A13" s="43" t="s">
        <v>83</v>
      </c>
      <c r="B13" s="157"/>
      <c r="C13" s="157"/>
      <c r="D13" s="157"/>
      <c r="E13" s="157"/>
      <c r="F13" s="157"/>
      <c r="G13" s="157"/>
      <c r="H13" s="157"/>
      <c r="I13" s="157"/>
      <c r="J13" s="57"/>
      <c r="K13" s="89" t="s">
        <v>29</v>
      </c>
    </row>
    <row r="14" spans="1:11" ht="15.75" thickBot="1" x14ac:dyDescent="0.3">
      <c r="A14" s="44" t="s">
        <v>84</v>
      </c>
      <c r="B14" s="164"/>
      <c r="C14" s="164"/>
      <c r="D14" s="164"/>
      <c r="E14" s="164"/>
      <c r="F14" s="164"/>
      <c r="G14" s="164"/>
      <c r="H14" s="164"/>
      <c r="I14" s="164"/>
      <c r="J14" s="90"/>
      <c r="K14" s="91" t="s">
        <v>29</v>
      </c>
    </row>
    <row r="15" spans="1:11" ht="15.75" thickBot="1" x14ac:dyDescent="0.3">
      <c r="A15" s="26"/>
    </row>
    <row r="16" spans="1:11" x14ac:dyDescent="0.25">
      <c r="A16" s="17"/>
      <c r="B16" s="49"/>
      <c r="C16" s="49"/>
      <c r="D16" s="49"/>
      <c r="E16" s="49"/>
      <c r="F16" s="50" t="s">
        <v>103</v>
      </c>
      <c r="G16" s="49"/>
      <c r="H16" s="49"/>
      <c r="I16" s="49"/>
      <c r="J16" s="49"/>
      <c r="K16" s="19"/>
    </row>
    <row r="17" spans="1:11" x14ac:dyDescent="0.25">
      <c r="A17" s="180" t="s">
        <v>1</v>
      </c>
      <c r="B17" s="182" t="s">
        <v>24</v>
      </c>
      <c r="C17" s="190" t="s">
        <v>25</v>
      </c>
      <c r="D17" s="188" t="s">
        <v>47</v>
      </c>
      <c r="E17" s="189"/>
      <c r="F17" s="184" t="s">
        <v>50</v>
      </c>
      <c r="G17" s="185"/>
      <c r="H17" s="184" t="s">
        <v>51</v>
      </c>
      <c r="I17" s="185"/>
      <c r="J17" s="186" t="s">
        <v>52</v>
      </c>
      <c r="K17" s="187"/>
    </row>
    <row r="18" spans="1:11" x14ac:dyDescent="0.25">
      <c r="A18" s="181"/>
      <c r="B18" s="183"/>
      <c r="C18" s="182"/>
      <c r="D18" s="104" t="s">
        <v>48</v>
      </c>
      <c r="E18" s="104" t="s">
        <v>49</v>
      </c>
      <c r="F18" s="104" t="s">
        <v>48</v>
      </c>
      <c r="G18" s="104" t="s">
        <v>49</v>
      </c>
      <c r="H18" s="104" t="s">
        <v>48</v>
      </c>
      <c r="I18" s="104" t="s">
        <v>49</v>
      </c>
      <c r="J18" s="105" t="s">
        <v>48</v>
      </c>
      <c r="K18" s="106" t="s">
        <v>49</v>
      </c>
    </row>
    <row r="19" spans="1:11" x14ac:dyDescent="0.25">
      <c r="A19" s="29" t="s">
        <v>38</v>
      </c>
      <c r="B19" s="66">
        <f>IF(Cotação!B8="","",Cotação!B8)</f>
        <v>1</v>
      </c>
      <c r="C19" s="30" t="str">
        <f>IF(Cotação!C8="","",Cotação!C8)</f>
        <v>Unid.</v>
      </c>
      <c r="D19" s="41"/>
      <c r="E19" s="41">
        <f>IF(B19="","",(IF($K$9="SC",D19*B19,(D19*B19)*1)))</f>
        <v>0</v>
      </c>
      <c r="F19" s="41"/>
      <c r="G19" s="41">
        <f>IF(B19="","",IF($K$10="SC",F19*B19,(F19*B19)*1))</f>
        <v>0</v>
      </c>
      <c r="H19" s="41"/>
      <c r="I19" s="41">
        <f>IF(B19="","",IF($K$11="SC",H19*B19,(H19*B19)*1))</f>
        <v>0</v>
      </c>
      <c r="J19" s="47"/>
      <c r="K19" s="48">
        <f>IF(B19="","",IF($K$12="SC",J19*B19,(J19*B19)*1))</f>
        <v>0</v>
      </c>
    </row>
    <row r="20" spans="1:11" x14ac:dyDescent="0.25">
      <c r="A20" s="29" t="s">
        <v>39</v>
      </c>
      <c r="B20" s="66">
        <f>IF(Cotação!B9="","",Cotação!B9)</f>
        <v>2</v>
      </c>
      <c r="C20" s="30" t="str">
        <f>IF(Cotação!C9="","",Cotação!C9)</f>
        <v>Unid.</v>
      </c>
      <c r="D20" s="41"/>
      <c r="E20" s="41">
        <f t="shared" ref="E20:E33" si="0">IF(B20="","",(IF($K$9="SC",D20*B20,(D20*B20)*1)))</f>
        <v>0</v>
      </c>
      <c r="F20" s="41"/>
      <c r="G20" s="41">
        <f t="shared" ref="G20:G33" si="1">IF(B20="","",IF($K$10="SC",F20*B20,(F20*B20)*1))</f>
        <v>0</v>
      </c>
      <c r="H20" s="41"/>
      <c r="I20" s="41">
        <f t="shared" ref="I20:I33" si="2">IF(B20="","",IF($K$11="SC",H20*B20,(H20*B20)*1))</f>
        <v>0</v>
      </c>
      <c r="J20" s="47"/>
      <c r="K20" s="48">
        <f t="shared" ref="K20:K33" si="3">IF(B20="","",IF($K$12="SC",J20*B20,(J20*B20)*1))</f>
        <v>0</v>
      </c>
    </row>
    <row r="21" spans="1:11" x14ac:dyDescent="0.25">
      <c r="A21" s="29" t="s">
        <v>43</v>
      </c>
      <c r="B21" s="66">
        <f>IF(Cotação!B10="","",Cotação!B10)</f>
        <v>1</v>
      </c>
      <c r="C21" s="30" t="str">
        <f>IF(Cotação!C10="","",Cotação!C10)</f>
        <v>Unid.</v>
      </c>
      <c r="D21" s="41"/>
      <c r="E21" s="41">
        <f t="shared" si="0"/>
        <v>0</v>
      </c>
      <c r="F21" s="41"/>
      <c r="G21" s="41">
        <f t="shared" si="1"/>
        <v>0</v>
      </c>
      <c r="H21" s="41"/>
      <c r="I21" s="41">
        <f t="shared" si="2"/>
        <v>0</v>
      </c>
      <c r="J21" s="47"/>
      <c r="K21" s="48">
        <f t="shared" si="3"/>
        <v>0</v>
      </c>
    </row>
    <row r="22" spans="1:11" x14ac:dyDescent="0.25">
      <c r="A22" s="29" t="s">
        <v>44</v>
      </c>
      <c r="B22" s="66">
        <f>IF(Cotação!B11="","",Cotação!B11)</f>
        <v>1</v>
      </c>
      <c r="C22" s="30" t="str">
        <f>IF(Cotação!C11="","",Cotação!C11)</f>
        <v>Unid.</v>
      </c>
      <c r="D22" s="41"/>
      <c r="E22" s="41">
        <f t="shared" si="0"/>
        <v>0</v>
      </c>
      <c r="F22" s="41"/>
      <c r="G22" s="41">
        <f t="shared" si="1"/>
        <v>0</v>
      </c>
      <c r="H22" s="41"/>
      <c r="I22" s="41">
        <f t="shared" si="2"/>
        <v>0</v>
      </c>
      <c r="J22" s="47"/>
      <c r="K22" s="48">
        <f t="shared" si="3"/>
        <v>0</v>
      </c>
    </row>
    <row r="23" spans="1:11" x14ac:dyDescent="0.25">
      <c r="A23" s="29" t="s">
        <v>40</v>
      </c>
      <c r="B23" s="66">
        <f>IF(Cotação!B12="","",Cotação!B12)</f>
        <v>1</v>
      </c>
      <c r="C23" s="30" t="str">
        <f>IF(Cotação!C12="","",Cotação!C12)</f>
        <v>Unid.</v>
      </c>
      <c r="D23" s="41"/>
      <c r="E23" s="41">
        <f t="shared" si="0"/>
        <v>0</v>
      </c>
      <c r="F23" s="41"/>
      <c r="G23" s="41">
        <f t="shared" si="1"/>
        <v>0</v>
      </c>
      <c r="H23" s="41"/>
      <c r="I23" s="41">
        <f t="shared" si="2"/>
        <v>0</v>
      </c>
      <c r="J23" s="47"/>
      <c r="K23" s="48">
        <f t="shared" si="3"/>
        <v>0</v>
      </c>
    </row>
    <row r="24" spans="1:11" x14ac:dyDescent="0.25">
      <c r="A24" s="29" t="s">
        <v>41</v>
      </c>
      <c r="B24" s="66">
        <f>IF(Cotação!B13="","",Cotação!B13)</f>
        <v>1</v>
      </c>
      <c r="C24" s="30" t="str">
        <f>IF(Cotação!C13="","",Cotação!C13)</f>
        <v>Unid.</v>
      </c>
      <c r="D24" s="41"/>
      <c r="E24" s="41">
        <f t="shared" si="0"/>
        <v>0</v>
      </c>
      <c r="F24" s="41"/>
      <c r="G24" s="41">
        <f t="shared" si="1"/>
        <v>0</v>
      </c>
      <c r="H24" s="41"/>
      <c r="I24" s="41">
        <f t="shared" si="2"/>
        <v>0</v>
      </c>
      <c r="J24" s="47"/>
      <c r="K24" s="48">
        <f t="shared" si="3"/>
        <v>0</v>
      </c>
    </row>
    <row r="25" spans="1:11" x14ac:dyDescent="0.25">
      <c r="A25" s="29" t="s">
        <v>45</v>
      </c>
      <c r="B25" s="66">
        <f>IF(Cotação!B14="","",Cotação!B14)</f>
        <v>1</v>
      </c>
      <c r="C25" s="30" t="str">
        <f>IF(Cotação!C14="","",Cotação!C14)</f>
        <v>Unid.</v>
      </c>
      <c r="D25" s="41"/>
      <c r="E25" s="41">
        <f t="shared" si="0"/>
        <v>0</v>
      </c>
      <c r="F25" s="41"/>
      <c r="G25" s="41">
        <f t="shared" si="1"/>
        <v>0</v>
      </c>
      <c r="H25" s="41"/>
      <c r="I25" s="41">
        <f t="shared" si="2"/>
        <v>0</v>
      </c>
      <c r="J25" s="47"/>
      <c r="K25" s="48">
        <f t="shared" si="3"/>
        <v>0</v>
      </c>
    </row>
    <row r="26" spans="1:11" x14ac:dyDescent="0.25">
      <c r="A26" s="29" t="s">
        <v>46</v>
      </c>
      <c r="B26" s="66" t="str">
        <f>IF(Cotação!B15="","",Cotação!B15)</f>
        <v/>
      </c>
      <c r="C26" s="30" t="str">
        <f>IF(Cotação!C15="","",Cotação!C15)</f>
        <v/>
      </c>
      <c r="D26" s="41"/>
      <c r="E26" s="41" t="str">
        <f t="shared" si="0"/>
        <v/>
      </c>
      <c r="F26" s="41"/>
      <c r="G26" s="41" t="str">
        <f t="shared" si="1"/>
        <v/>
      </c>
      <c r="H26" s="41"/>
      <c r="I26" s="41" t="str">
        <f t="shared" si="2"/>
        <v/>
      </c>
      <c r="J26" s="47"/>
      <c r="K26" s="48" t="str">
        <f t="shared" si="3"/>
        <v/>
      </c>
    </row>
    <row r="27" spans="1:11" x14ac:dyDescent="0.25">
      <c r="A27" s="29">
        <v>9</v>
      </c>
      <c r="B27" s="66" t="str">
        <f>IF(Cotação!B16="","",Cotação!B16)</f>
        <v/>
      </c>
      <c r="C27" s="30" t="str">
        <f>IF(Cotação!C16="","",Cotação!C16)</f>
        <v/>
      </c>
      <c r="D27" s="41"/>
      <c r="E27" s="41" t="str">
        <f t="shared" si="0"/>
        <v/>
      </c>
      <c r="F27" s="41"/>
      <c r="G27" s="41" t="str">
        <f t="shared" si="1"/>
        <v/>
      </c>
      <c r="H27" s="41"/>
      <c r="I27" s="41" t="str">
        <f t="shared" si="2"/>
        <v/>
      </c>
      <c r="J27" s="47"/>
      <c r="K27" s="48" t="str">
        <f t="shared" si="3"/>
        <v/>
      </c>
    </row>
    <row r="28" spans="1:11" x14ac:dyDescent="0.25">
      <c r="A28" s="29">
        <v>10</v>
      </c>
      <c r="B28" s="66" t="str">
        <f>IF(Cotação!B17="","",Cotação!B17)</f>
        <v/>
      </c>
      <c r="C28" s="30" t="str">
        <f>IF(Cotação!C17="","",Cotação!C17)</f>
        <v/>
      </c>
      <c r="D28" s="41"/>
      <c r="E28" s="41" t="str">
        <f t="shared" si="0"/>
        <v/>
      </c>
      <c r="F28" s="41"/>
      <c r="G28" s="41" t="str">
        <f t="shared" si="1"/>
        <v/>
      </c>
      <c r="H28" s="41"/>
      <c r="I28" s="41" t="str">
        <f t="shared" si="2"/>
        <v/>
      </c>
      <c r="J28" s="47"/>
      <c r="K28" s="48" t="str">
        <f t="shared" si="3"/>
        <v/>
      </c>
    </row>
    <row r="29" spans="1:11" x14ac:dyDescent="0.25">
      <c r="A29" s="29">
        <v>11</v>
      </c>
      <c r="B29" s="66" t="str">
        <f>IF(Cotação!B18="","",Cotação!B18)</f>
        <v/>
      </c>
      <c r="C29" s="30" t="str">
        <f>IF(Cotação!C18="","",Cotação!C18)</f>
        <v/>
      </c>
      <c r="D29" s="41"/>
      <c r="E29" s="41" t="str">
        <f t="shared" si="0"/>
        <v/>
      </c>
      <c r="F29" s="41"/>
      <c r="G29" s="41" t="str">
        <f t="shared" si="1"/>
        <v/>
      </c>
      <c r="H29" s="41"/>
      <c r="I29" s="41" t="str">
        <f t="shared" si="2"/>
        <v/>
      </c>
      <c r="J29" s="47"/>
      <c r="K29" s="48" t="str">
        <f t="shared" si="3"/>
        <v/>
      </c>
    </row>
    <row r="30" spans="1:11" x14ac:dyDescent="0.25">
      <c r="A30" s="29">
        <v>12</v>
      </c>
      <c r="B30" s="66" t="str">
        <f>IF(Cotação!B19="","",Cotação!B19)</f>
        <v/>
      </c>
      <c r="C30" s="30" t="str">
        <f>IF(Cotação!C19="","",Cotação!C19)</f>
        <v/>
      </c>
      <c r="D30" s="41"/>
      <c r="E30" s="41" t="str">
        <f t="shared" si="0"/>
        <v/>
      </c>
      <c r="F30" s="41"/>
      <c r="G30" s="41" t="str">
        <f t="shared" si="1"/>
        <v/>
      </c>
      <c r="H30" s="41"/>
      <c r="I30" s="41" t="str">
        <f t="shared" si="2"/>
        <v/>
      </c>
      <c r="J30" s="41"/>
      <c r="K30" s="48" t="str">
        <f t="shared" si="3"/>
        <v/>
      </c>
    </row>
    <row r="31" spans="1:11" x14ac:dyDescent="0.25">
      <c r="A31" s="29">
        <v>13</v>
      </c>
      <c r="B31" s="66" t="str">
        <f>IF(Cotação!B20="","",Cotação!B20)</f>
        <v/>
      </c>
      <c r="C31" s="30" t="str">
        <f>IF(Cotação!C20="","",Cotação!C20)</f>
        <v/>
      </c>
      <c r="D31" s="41"/>
      <c r="E31" s="41" t="str">
        <f t="shared" si="0"/>
        <v/>
      </c>
      <c r="F31" s="41"/>
      <c r="G31" s="41" t="str">
        <f t="shared" si="1"/>
        <v/>
      </c>
      <c r="H31" s="41"/>
      <c r="I31" s="41" t="str">
        <f t="shared" si="2"/>
        <v/>
      </c>
      <c r="J31" s="41"/>
      <c r="K31" s="48" t="str">
        <f t="shared" si="3"/>
        <v/>
      </c>
    </row>
    <row r="32" spans="1:11" x14ac:dyDescent="0.25">
      <c r="A32" s="29">
        <v>14</v>
      </c>
      <c r="B32" s="66" t="str">
        <f>IF(Cotação!B21="","",Cotação!B21)</f>
        <v/>
      </c>
      <c r="C32" s="30" t="str">
        <f>IF(Cotação!C21="","",Cotação!C21)</f>
        <v/>
      </c>
      <c r="D32" s="41"/>
      <c r="E32" s="41" t="str">
        <f t="shared" si="0"/>
        <v/>
      </c>
      <c r="F32" s="41"/>
      <c r="G32" s="41" t="str">
        <f t="shared" si="1"/>
        <v/>
      </c>
      <c r="H32" s="41"/>
      <c r="I32" s="41" t="str">
        <f t="shared" si="2"/>
        <v/>
      </c>
      <c r="J32" s="41"/>
      <c r="K32" s="48" t="str">
        <f t="shared" si="3"/>
        <v/>
      </c>
    </row>
    <row r="33" spans="1:12" ht="15.75" thickBot="1" x14ac:dyDescent="0.3">
      <c r="A33" s="29">
        <v>15</v>
      </c>
      <c r="B33" s="66" t="str">
        <f>IF(Cotação!B22="","",Cotação!B22)</f>
        <v/>
      </c>
      <c r="C33" s="30" t="str">
        <f>IF(Cotação!C22="","",Cotação!C22)</f>
        <v/>
      </c>
      <c r="D33" s="56"/>
      <c r="E33" s="41" t="str">
        <f t="shared" si="0"/>
        <v/>
      </c>
      <c r="F33" s="41"/>
      <c r="G33" s="41" t="str">
        <f t="shared" si="1"/>
        <v/>
      </c>
      <c r="H33" s="41"/>
      <c r="I33" s="41" t="str">
        <f t="shared" si="2"/>
        <v/>
      </c>
      <c r="J33" s="41"/>
      <c r="K33" s="48" t="str">
        <f t="shared" si="3"/>
        <v/>
      </c>
    </row>
    <row r="34" spans="1:12" ht="15.75" thickBot="1" x14ac:dyDescent="0.3">
      <c r="A34" s="100"/>
      <c r="B34" s="31"/>
      <c r="D34" s="107" t="s">
        <v>3</v>
      </c>
      <c r="E34" s="108" t="str">
        <f>IF(B9="","",SUM(E19:E33))</f>
        <v/>
      </c>
      <c r="F34" s="109" t="s">
        <v>3</v>
      </c>
      <c r="G34" s="108" t="str">
        <f>IF(B10="","",SUM(G19:G33))</f>
        <v/>
      </c>
      <c r="H34" s="109" t="s">
        <v>3</v>
      </c>
      <c r="I34" s="108" t="str">
        <f>IF(B11="","",SUM(I19:I33))</f>
        <v/>
      </c>
      <c r="J34" s="109" t="s">
        <v>3</v>
      </c>
      <c r="K34" s="110" t="str">
        <f>IF(B12="","",SUM(K19:K33))</f>
        <v/>
      </c>
    </row>
    <row r="35" spans="1:12" ht="63" customHeight="1" x14ac:dyDescent="0.25">
      <c r="A35" s="177" t="s">
        <v>124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2" ht="67.5" customHeight="1" thickBot="1" x14ac:dyDescent="0.3">
      <c r="A36" s="203" t="s">
        <v>109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  <c r="L36" s="7"/>
    </row>
    <row r="37" spans="1:12" x14ac:dyDescent="0.25">
      <c r="A37" s="32"/>
      <c r="B37" s="33"/>
      <c r="C37" s="18"/>
      <c r="D37" s="18"/>
      <c r="E37" s="49"/>
      <c r="F37" s="50" t="s">
        <v>104</v>
      </c>
      <c r="G37" s="49"/>
      <c r="H37" s="18"/>
      <c r="I37" s="18"/>
      <c r="J37" s="18"/>
      <c r="K37" s="19"/>
    </row>
    <row r="38" spans="1:12" x14ac:dyDescent="0.25">
      <c r="A38" s="171" t="s">
        <v>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173"/>
    </row>
    <row r="39" spans="1:12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2" ht="30" customHeight="1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2" ht="12" customHeight="1" thickBot="1" x14ac:dyDescent="0.3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1"/>
    </row>
    <row r="42" spans="1:12" x14ac:dyDescent="0.25">
      <c r="A42" s="32"/>
      <c r="B42" s="33"/>
      <c r="C42" s="18"/>
      <c r="D42" s="18"/>
      <c r="E42" s="18"/>
      <c r="F42" s="49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197" t="s">
        <v>29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2" x14ac:dyDescent="0.25">
      <c r="A44" s="197"/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2" x14ac:dyDescent="0.25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9"/>
    </row>
    <row r="46" spans="1:12" ht="3.75" customHeight="1" thickBot="1" x14ac:dyDescent="0.3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199"/>
    </row>
    <row r="47" spans="1:12" ht="15.75" hidden="1" thickBot="1" x14ac:dyDescent="0.3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199"/>
    </row>
    <row r="48" spans="1:12" ht="15.75" hidden="1" thickBot="1" x14ac:dyDescent="0.3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9"/>
    </row>
    <row r="49" spans="1:11" ht="15.75" hidden="1" thickBot="1" x14ac:dyDescent="0.3">
      <c r="A49" s="200"/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 x14ac:dyDescent="0.25">
      <c r="A50" s="191" t="s">
        <v>120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3"/>
    </row>
    <row r="51" spans="1:11" ht="16.5" customHeight="1" thickBot="1" x14ac:dyDescent="0.3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6"/>
    </row>
    <row r="52" spans="1:11" ht="38.25" customHeight="1" thickBot="1" x14ac:dyDescent="0.3">
      <c r="A52" s="168" t="s">
        <v>126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70"/>
    </row>
    <row r="53" spans="1:11" x14ac:dyDescent="0.25">
      <c r="A53" s="92" t="s">
        <v>22</v>
      </c>
      <c r="B53" s="93"/>
      <c r="C53" s="94"/>
      <c r="D53" s="94"/>
      <c r="E53" s="94"/>
      <c r="F53" s="94"/>
      <c r="G53" s="94"/>
      <c r="H53" s="94"/>
      <c r="I53" s="94"/>
      <c r="J53" s="94"/>
      <c r="K53" s="95"/>
    </row>
    <row r="54" spans="1:11" x14ac:dyDescent="0.25">
      <c r="A54" s="96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97" t="str">
        <f>Cotação!A43</f>
        <v>yohan.silva@scgas.com.br</v>
      </c>
      <c r="B55" s="76"/>
      <c r="C55" s="76"/>
      <c r="D55" s="76"/>
      <c r="E55" s="76"/>
      <c r="F55" s="15"/>
      <c r="G55" s="15"/>
      <c r="H55" s="15"/>
      <c r="I55" s="15"/>
      <c r="J55" s="15"/>
      <c r="K55" s="20"/>
    </row>
    <row r="56" spans="1:11" ht="15.75" thickBot="1" x14ac:dyDescent="0.3">
      <c r="A56" s="98" t="s">
        <v>34</v>
      </c>
      <c r="B56" s="99"/>
      <c r="C56" s="99"/>
      <c r="D56" s="99"/>
      <c r="E56" s="99"/>
      <c r="F56" s="21"/>
      <c r="G56" s="21"/>
      <c r="H56" s="21"/>
      <c r="I56" s="21"/>
      <c r="J56" s="21"/>
      <c r="K56" s="22"/>
    </row>
  </sheetData>
  <mergeCells count="26"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  <mergeCell ref="B11:I11"/>
    <mergeCell ref="B12:I12"/>
    <mergeCell ref="B13:I13"/>
    <mergeCell ref="A6:K7"/>
    <mergeCell ref="B14:I14"/>
    <mergeCell ref="B9:I9"/>
    <mergeCell ref="B10:I10"/>
    <mergeCell ref="A4:B4"/>
    <mergeCell ref="A5:B5"/>
    <mergeCell ref="C4:F4"/>
    <mergeCell ref="C5:F5"/>
    <mergeCell ref="G4:K4"/>
    <mergeCell ref="G5:K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4"/>
      <c r="H2" s="8"/>
      <c r="I2" s="9" t="s">
        <v>23</v>
      </c>
      <c r="J2" s="10" t="str">
        <f>Cotação!J2</f>
        <v>087/25</v>
      </c>
      <c r="K2" s="8"/>
    </row>
    <row r="3" spans="1:11" ht="16.5" thickTop="1" thickBot="1" x14ac:dyDescent="0.3"/>
    <row r="4" spans="1:11" s="11" customFormat="1" x14ac:dyDescent="0.25">
      <c r="A4" s="148" t="s">
        <v>0</v>
      </c>
      <c r="B4" s="149"/>
      <c r="C4" s="154" t="s">
        <v>119</v>
      </c>
      <c r="D4" s="154"/>
      <c r="E4" s="154"/>
      <c r="F4" s="154"/>
      <c r="G4" s="148" t="s">
        <v>122</v>
      </c>
      <c r="H4" s="154"/>
      <c r="I4" s="154"/>
      <c r="J4" s="154"/>
      <c r="K4" s="149"/>
    </row>
    <row r="5" spans="1:11" ht="15.75" thickBot="1" x14ac:dyDescent="0.3">
      <c r="A5" s="150" t="str">
        <f>J2</f>
        <v>087/25</v>
      </c>
      <c r="B5" s="151"/>
      <c r="C5" s="153">
        <f>Cotação!C4</f>
        <v>45839</v>
      </c>
      <c r="D5" s="153"/>
      <c r="E5" s="153"/>
      <c r="F5" s="153"/>
      <c r="G5" s="155">
        <f>Cotação!H4</f>
        <v>45841</v>
      </c>
      <c r="H5" s="153"/>
      <c r="I5" s="153"/>
      <c r="J5" s="153"/>
      <c r="K5" s="156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25">
      <c r="A9" s="209" t="s">
        <v>1</v>
      </c>
      <c r="B9" s="211" t="s">
        <v>24</v>
      </c>
      <c r="C9" s="211" t="s">
        <v>25</v>
      </c>
      <c r="D9" s="213" t="s">
        <v>114</v>
      </c>
      <c r="E9" s="214"/>
      <c r="F9" s="214"/>
      <c r="G9" s="214"/>
      <c r="H9" s="215"/>
      <c r="I9" s="211" t="s">
        <v>105</v>
      </c>
      <c r="J9" s="219" t="s">
        <v>2</v>
      </c>
      <c r="K9" s="220"/>
    </row>
    <row r="10" spans="1:11" x14ac:dyDescent="0.25">
      <c r="A10" s="210"/>
      <c r="B10" s="212"/>
      <c r="C10" s="212"/>
      <c r="D10" s="216"/>
      <c r="E10" s="217"/>
      <c r="F10" s="217"/>
      <c r="G10" s="217"/>
      <c r="H10" s="218"/>
      <c r="I10" s="212"/>
      <c r="J10" s="221" t="s">
        <v>85</v>
      </c>
      <c r="K10" s="222"/>
    </row>
    <row r="11" spans="1:11" x14ac:dyDescent="0.25">
      <c r="A11" s="40">
        <v>1</v>
      </c>
      <c r="B11" s="67">
        <f>IF(Cotação!B8="","",Cotação!B8)</f>
        <v>1</v>
      </c>
      <c r="C11" s="57" t="str">
        <f>IF(Cotação!C8="","",Cotação!C8)</f>
        <v>Unid.</v>
      </c>
      <c r="D11" s="206" t="str">
        <f>IF(Cotação!D8="","",Cotação!D8)</f>
        <v>Microfone de lapela</v>
      </c>
      <c r="E11" s="207"/>
      <c r="F11" s="207"/>
      <c r="G11" s="207"/>
      <c r="H11" s="208"/>
      <c r="I11" s="55"/>
      <c r="J11" s="223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24"/>
    </row>
    <row r="12" spans="1:11" x14ac:dyDescent="0.25">
      <c r="A12" s="12">
        <v>2</v>
      </c>
      <c r="B12" s="67">
        <f>IF(Cotação!B9="","",Cotação!B9)</f>
        <v>2</v>
      </c>
      <c r="C12" s="57" t="str">
        <f>IF(Cotação!C9="","",Cotação!C9)</f>
        <v>Unid.</v>
      </c>
      <c r="D12" s="206" t="str">
        <f>IF(Cotação!D9="","",Cotação!D9)</f>
        <v>Iluminação para Studio</v>
      </c>
      <c r="E12" s="207"/>
      <c r="F12" s="207"/>
      <c r="G12" s="207"/>
      <c r="H12" s="208"/>
      <c r="I12" s="13"/>
      <c r="J12" s="223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24"/>
    </row>
    <row r="13" spans="1:11" x14ac:dyDescent="0.25">
      <c r="A13" s="12">
        <v>3</v>
      </c>
      <c r="B13" s="67">
        <f>IF(Cotação!B10="","",Cotação!B10)</f>
        <v>1</v>
      </c>
      <c r="C13" s="57" t="str">
        <f>IF(Cotação!C10="","",Cotação!C10)</f>
        <v>Unid.</v>
      </c>
      <c r="D13" s="206" t="str">
        <f>IF(Cotação!D10="","",Cotação!D10)</f>
        <v>Tripé para Câmera e Celular</v>
      </c>
      <c r="E13" s="207"/>
      <c r="F13" s="207"/>
      <c r="G13" s="207"/>
      <c r="H13" s="208"/>
      <c r="I13" s="13"/>
      <c r="J13" s="223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24"/>
    </row>
    <row r="14" spans="1:11" x14ac:dyDescent="0.25">
      <c r="A14" s="12">
        <v>4</v>
      </c>
      <c r="B14" s="67">
        <f>IF(Cotação!B11="","",Cotação!B11)</f>
        <v>1</v>
      </c>
      <c r="C14" s="57" t="str">
        <f>IF(Cotação!C11="","",Cotação!C11)</f>
        <v>Unid.</v>
      </c>
      <c r="D14" s="206" t="str">
        <f>IF(Cotação!D11="","",Cotação!D11)</f>
        <v>Cabo USB adaptador Otg tipo C</v>
      </c>
      <c r="E14" s="207"/>
      <c r="F14" s="207"/>
      <c r="G14" s="207"/>
      <c r="H14" s="208"/>
      <c r="I14" s="13"/>
      <c r="J14" s="223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24"/>
    </row>
    <row r="15" spans="1:11" x14ac:dyDescent="0.25">
      <c r="A15" s="12">
        <v>5</v>
      </c>
      <c r="B15" s="67">
        <f>IF(Cotação!B12="","",Cotação!B12)</f>
        <v>1</v>
      </c>
      <c r="C15" s="57" t="str">
        <f>IF(Cotação!C12="","",Cotação!C12)</f>
        <v>Unid.</v>
      </c>
      <c r="D15" s="206" t="str">
        <f>IF(Cotação!D12="","",Cotação!D12)</f>
        <v>Suporte Clip rotativo Celular para Tripé</v>
      </c>
      <c r="E15" s="207"/>
      <c r="F15" s="207"/>
      <c r="G15" s="207"/>
      <c r="H15" s="208"/>
      <c r="I15" s="13"/>
      <c r="J15" s="223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24"/>
    </row>
    <row r="16" spans="1:11" x14ac:dyDescent="0.25">
      <c r="A16" s="12">
        <v>6</v>
      </c>
      <c r="B16" s="67">
        <f>IF(Cotação!B13="","",Cotação!B13)</f>
        <v>1</v>
      </c>
      <c r="C16" s="57" t="str">
        <f>IF(Cotação!C13="","",Cotação!C13)</f>
        <v>Unid.</v>
      </c>
      <c r="D16" s="206" t="str">
        <f>IF(Cotação!D13="","",Cotação!D13)</f>
        <v>Estabilizador peining</v>
      </c>
      <c r="E16" s="207"/>
      <c r="F16" s="207"/>
      <c r="G16" s="207"/>
      <c r="H16" s="208"/>
      <c r="I16" s="13"/>
      <c r="J16" s="223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24"/>
    </row>
    <row r="17" spans="1:11" x14ac:dyDescent="0.25">
      <c r="A17" s="12">
        <v>7</v>
      </c>
      <c r="B17" s="67">
        <f>IF(Cotação!B14="","",Cotação!B14)</f>
        <v>1</v>
      </c>
      <c r="C17" s="57" t="str">
        <f>IF(Cotação!C14="","",Cotação!C14)</f>
        <v>Unid.</v>
      </c>
      <c r="D17" s="206" t="str">
        <f>IF(Cotação!D14="","",Cotação!D14)</f>
        <v>Suporte duplo de ombros para Câmeras DSLR - modelo RIG</v>
      </c>
      <c r="E17" s="207"/>
      <c r="F17" s="207"/>
      <c r="G17" s="207"/>
      <c r="H17" s="208"/>
      <c r="I17" s="13"/>
      <c r="J17" s="223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24"/>
    </row>
    <row r="18" spans="1:11" x14ac:dyDescent="0.25">
      <c r="A18" s="12">
        <v>8</v>
      </c>
      <c r="B18" s="67" t="str">
        <f>IF(Cotação!B15="","",Cotação!B15)</f>
        <v/>
      </c>
      <c r="C18" s="57" t="str">
        <f>IF(Cotação!C15="","",Cotação!C15)</f>
        <v/>
      </c>
      <c r="D18" s="206" t="str">
        <f>IF(Cotação!D15="","",Cotação!D15)</f>
        <v/>
      </c>
      <c r="E18" s="207"/>
      <c r="F18" s="207"/>
      <c r="G18" s="207"/>
      <c r="H18" s="208"/>
      <c r="I18" s="13"/>
      <c r="J18" s="223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24"/>
    </row>
    <row r="19" spans="1:11" x14ac:dyDescent="0.25">
      <c r="A19" s="12">
        <v>9</v>
      </c>
      <c r="B19" s="67" t="str">
        <f>IF(Cotação!B16="","",Cotação!B16)</f>
        <v/>
      </c>
      <c r="C19" s="57" t="str">
        <f>IF(Cotação!C16="","",Cotação!C16)</f>
        <v/>
      </c>
      <c r="D19" s="206" t="str">
        <f>IF(Cotação!D16="","",Cotação!D16)</f>
        <v/>
      </c>
      <c r="E19" s="207"/>
      <c r="F19" s="207"/>
      <c r="G19" s="207"/>
      <c r="H19" s="208"/>
      <c r="I19" s="13"/>
      <c r="J19" s="223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24"/>
    </row>
    <row r="20" spans="1:11" x14ac:dyDescent="0.25">
      <c r="A20" s="12">
        <v>10</v>
      </c>
      <c r="B20" s="67" t="str">
        <f>IF(Cotação!B17="","",Cotação!B17)</f>
        <v/>
      </c>
      <c r="C20" s="57" t="str">
        <f>IF(Cotação!C17="","",Cotação!C17)</f>
        <v/>
      </c>
      <c r="D20" s="206" t="str">
        <f>IF(Cotação!D17="","",Cotação!D17)</f>
        <v/>
      </c>
      <c r="E20" s="207"/>
      <c r="F20" s="207"/>
      <c r="G20" s="207"/>
      <c r="H20" s="208"/>
      <c r="I20" s="13"/>
      <c r="J20" s="223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24"/>
    </row>
    <row r="21" spans="1:11" x14ac:dyDescent="0.25">
      <c r="A21" s="12">
        <v>11</v>
      </c>
      <c r="B21" s="67" t="str">
        <f>IF(Cotação!B18="","",Cotação!B18)</f>
        <v/>
      </c>
      <c r="C21" s="57" t="str">
        <f>IF(Cotação!C18="","",Cotação!C18)</f>
        <v/>
      </c>
      <c r="D21" s="206" t="str">
        <f>IF(Cotação!D18="","",Cotação!D18)</f>
        <v/>
      </c>
      <c r="E21" s="207"/>
      <c r="F21" s="207"/>
      <c r="G21" s="207"/>
      <c r="H21" s="208"/>
      <c r="I21" s="13"/>
      <c r="J21" s="223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24"/>
    </row>
    <row r="22" spans="1:11" x14ac:dyDescent="0.25">
      <c r="A22" s="12">
        <v>12</v>
      </c>
      <c r="B22" s="67" t="str">
        <f>IF(Cotação!B19="","",Cotação!B19)</f>
        <v/>
      </c>
      <c r="C22" s="57" t="str">
        <f>IF(Cotação!C19="","",Cotação!C19)</f>
        <v/>
      </c>
      <c r="D22" s="206" t="str">
        <f>IF(Cotação!D19="","",Cotação!D19)</f>
        <v/>
      </c>
      <c r="E22" s="207"/>
      <c r="F22" s="207"/>
      <c r="G22" s="207"/>
      <c r="H22" s="208"/>
      <c r="I22" s="13"/>
      <c r="J22" s="223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24"/>
    </row>
    <row r="23" spans="1:11" x14ac:dyDescent="0.25">
      <c r="A23" s="12">
        <v>13</v>
      </c>
      <c r="B23" s="67" t="str">
        <f>IF(Cotação!B20="","",Cotação!B20)</f>
        <v/>
      </c>
      <c r="C23" s="57" t="str">
        <f>IF(Cotação!C20="","",Cotação!C20)</f>
        <v/>
      </c>
      <c r="D23" s="206" t="str">
        <f>IF(Cotação!D20="","",Cotação!D20)</f>
        <v/>
      </c>
      <c r="E23" s="207"/>
      <c r="F23" s="207"/>
      <c r="G23" s="207"/>
      <c r="H23" s="208"/>
      <c r="I23" s="13"/>
      <c r="J23" s="223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24"/>
    </row>
    <row r="24" spans="1:11" x14ac:dyDescent="0.25">
      <c r="A24" s="12">
        <v>14</v>
      </c>
      <c r="B24" s="67" t="str">
        <f>IF(Cotação!B21="","",Cotação!B21)</f>
        <v/>
      </c>
      <c r="C24" s="57" t="str">
        <f>IF(Cotação!C21="","",Cotação!C21)</f>
        <v/>
      </c>
      <c r="D24" s="206" t="str">
        <f>IF(Cotação!D21="","",Cotação!D21)</f>
        <v/>
      </c>
      <c r="E24" s="207"/>
      <c r="F24" s="207"/>
      <c r="G24" s="207"/>
      <c r="H24" s="208"/>
      <c r="I24" s="13"/>
      <c r="J24" s="223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24"/>
    </row>
    <row r="25" spans="1:11" x14ac:dyDescent="0.25">
      <c r="A25" s="12">
        <v>15</v>
      </c>
      <c r="B25" s="67" t="str">
        <f>IF(Cotação!B22="","",Cotação!B22)</f>
        <v/>
      </c>
      <c r="C25" s="57" t="str">
        <f>IF(Cotação!C22="","",Cotação!C22)</f>
        <v/>
      </c>
      <c r="D25" s="206" t="str">
        <f>IF(Cotação!D22="","",Cotação!D22)</f>
        <v/>
      </c>
      <c r="E25" s="207"/>
      <c r="F25" s="207"/>
      <c r="G25" s="207"/>
      <c r="H25" s="208"/>
      <c r="I25" s="13"/>
      <c r="J25" s="223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24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77" t="str">
        <f>Cotação!A42</f>
        <v>Yohan de Oliveira Silva</v>
      </c>
      <c r="B29" s="77"/>
      <c r="C29" s="77"/>
      <c r="D29" s="77"/>
      <c r="E29" s="77"/>
    </row>
    <row r="30" spans="1:11" ht="15.75" x14ac:dyDescent="0.25">
      <c r="A30" s="78" t="str">
        <f>Cotação!A43</f>
        <v>yohan.silva@scgas.com.br</v>
      </c>
      <c r="B30" s="77"/>
      <c r="C30" s="77"/>
      <c r="D30" s="77"/>
      <c r="E30" s="77"/>
    </row>
    <row r="31" spans="1:11" ht="15" customHeight="1" x14ac:dyDescent="0.25">
      <c r="A31" s="77" t="s">
        <v>34</v>
      </c>
      <c r="B31" s="77"/>
      <c r="C31" s="77"/>
      <c r="D31" s="77"/>
      <c r="E31" s="77"/>
    </row>
  </sheetData>
  <mergeCells count="43">
    <mergeCell ref="J23:K23"/>
    <mergeCell ref="J24:K24"/>
    <mergeCell ref="J25:K25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I9:I10"/>
    <mergeCell ref="J9:K9"/>
    <mergeCell ref="J10:K10"/>
    <mergeCell ref="J11:K11"/>
    <mergeCell ref="J12:K1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A4:B4"/>
    <mergeCell ref="A5:B5"/>
    <mergeCell ref="C5:F5"/>
    <mergeCell ref="G4:K4"/>
    <mergeCell ref="G5:K5"/>
    <mergeCell ref="C4:F4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1" sqref="I91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5" t="s">
        <v>86</v>
      </c>
      <c r="C1" s="35"/>
      <c r="D1" s="35"/>
      <c r="E1" s="35"/>
      <c r="F1" s="35"/>
      <c r="G1" s="35"/>
      <c r="H1" s="35"/>
      <c r="I1" s="35"/>
      <c r="J1" s="35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3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83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143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2025-07-01T17:45:20Z</dcterms:modified>
</cp:coreProperties>
</file>