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122- Abrigo Metalico\00 - Arquivos Iniciais Cotação\"/>
    </mc:Choice>
  </mc:AlternateContent>
  <xr:revisionPtr revIDLastSave="0" documentId="13_ncr:1_{94AA1715-B7CA-4775-9EC3-C2237C5C96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ação" sheetId="2" r:id="rId1"/>
    <sheet name="Planilha1" sheetId="6" r:id="rId2"/>
    <sheet name="NÃO EXLUIR" sheetId="5" state="hidden" r:id="rId3"/>
  </sheets>
  <definedNames>
    <definedName name="_xlnm.Print_Area" localSheetId="0">Cotação!$A$1:$K$38</definedName>
    <definedName name="OLE_LINK1" localSheetId="0">Cotação!$D$11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2" l="1"/>
  <c r="A36" i="2"/>
  <c r="A21" i="2" l="1"/>
  <c r="K79" i="2" l="1"/>
  <c r="D90" i="5" l="1"/>
  <c r="D89" i="5"/>
  <c r="D88" i="5"/>
  <c r="D87" i="5"/>
  <c r="H19" i="2"/>
  <c r="A19" i="2"/>
  <c r="B84" i="2" l="1"/>
  <c r="B80" i="2"/>
  <c r="C79" i="2"/>
  <c r="B83" i="2"/>
  <c r="B82" i="2"/>
  <c r="B81" i="2"/>
  <c r="B86" i="2" l="1"/>
  <c r="B87" i="2"/>
  <c r="A81" i="2"/>
  <c r="A79" i="2"/>
  <c r="A80" i="2"/>
  <c r="B79" i="2" s="1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</calcChain>
</file>

<file path=xl/sharedStrings.xml><?xml version="1.0" encoding="utf-8"?>
<sst xmlns="http://schemas.openxmlformats.org/spreadsheetml/2006/main" count="122" uniqueCount="107">
  <si>
    <t xml:space="preserve">Cotação nº: </t>
  </si>
  <si>
    <t>Item</t>
  </si>
  <si>
    <t>Preço (R$)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</si>
  <si>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</si>
  <si>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</si>
  <si>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</si>
  <si>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</si>
  <si>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</si>
  <si>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</si>
  <si>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</si>
  <si>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</si>
  <si>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</si>
  <si>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</si>
  <si>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</si>
  <si>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</si>
  <si>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</si>
  <si>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</si>
  <si>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</si>
  <si>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</si>
  <si>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</si>
  <si>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</si>
  <si>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</si>
  <si>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</si>
  <si>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</si>
  <si>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</si>
  <si>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</si>
  <si>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</si>
  <si>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</si>
  <si>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</si>
  <si>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</si>
  <si>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</si>
  <si>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</si>
  <si>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</si>
  <si>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</si>
  <si>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</si>
  <si>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</si>
  <si>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</si>
  <si>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</si>
  <si>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</si>
  <si>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</si>
  <si>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</si>
  <si>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</si>
  <si>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</si>
  <si>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</si>
  <si>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</si>
  <si>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</si>
  <si>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</si>
  <si>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</si>
  <si>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</si>
  <si>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</si>
  <si>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</si>
  <si>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</si>
  <si>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</si>
  <si>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</si>
  <si>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</si>
  <si>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</si>
  <si>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</si>
  <si>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</si>
  <si>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</si>
  <si>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</si>
  <si>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</si>
  <si>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</si>
  <si>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NÃO EXCLUA ESTA PLANILHA, ELA SERVE DE BASE DE DADOS PARA AS LISTAS SUSPENSAS</t>
  </si>
  <si>
    <t>Rua São Paulo, nº 2415 - Bairro Floresta -CEP.:89.210-000 - Joinville, SC - Fone: (47) 3454-4333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</si>
  <si>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</si>
  <si>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</si>
  <si>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</si>
  <si>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</si>
  <si>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</si>
  <si>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</si>
  <si>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</si>
  <si>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</si>
  <si>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</si>
  <si>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</si>
  <si>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</si>
  <si>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</si>
  <si>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</si>
  <si>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</si>
  <si>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</si>
  <si>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 xml:space="preserve"> </t>
  </si>
  <si>
    <t>Analista do Processo - Encaminhar a Cotação com os Preços para o e-mail abaixo:</t>
  </si>
  <si>
    <t>Endereço de Entrega e/ou Execução:</t>
  </si>
  <si>
    <t>Prazo de Vigência Contratual:</t>
  </si>
  <si>
    <t>A presente Pesquisa de Preços objetiva também identificar Microempresas (ME) e Empresas de Pequeno Porte (EPP) no Estado de Santa Catarina ao que trata a LC 123/06 (Art. 47 e Inc. I e III do Art. 48), assim, solicitamos aos fornecedores acima enquadrados o encaminhamento de comprovante ao presente regime diferenciado de ME/EPP, o que pode ser realizado preenchendo a declaração disponível em anexo (Declaração de ME-EPP) e/ou preenchimento completo da Razão Social com a terminologia usual para ME/EPP ao final destacada.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</si>
  <si>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>para os seguintes itens:</t>
    </r>
  </si>
  <si>
    <t>* Nos preços apresentados devem estar INCLUSOS todos os tributos, impostos, fretes (CIF).                 
* O proponente interessado, ao encaminhar a proposta de preços, está ciente que  o seu orçamento atende integralmente as exigências constantes da especificação do objeto, bem como tomou ciência dos demais Anexos deste processo (quando houver).</t>
  </si>
  <si>
    <t>Companhia de Gás de Santa Catarina - SCGÁS 
Rua Antônio Luz, 255, Centro Empresarial Hoepcke, Centro,  Florianópolis – SC, CEP: 88010-410. 
CNPJ 86.864.543/0001-72  
Inscrição Estadual nº 253.028.655 
Site: www.scgas.com.br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</si>
  <si>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</si>
  <si>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</si>
  <si>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 xml:space="preserve">Data  de início de recebimento das propostas: </t>
  </si>
  <si>
    <t>Data limite para apresentação da Cotação de Preços:</t>
  </si>
  <si>
    <r>
      <t xml:space="preserve">Dados do Fornecedor - </t>
    </r>
    <r>
      <rPr>
        <sz val="11"/>
        <color theme="1"/>
        <rFont val="Calibri"/>
        <family val="2"/>
        <scheme val="minor"/>
      </rPr>
      <t>Preeencher preferencialmente a</t>
    </r>
    <r>
      <rPr>
        <b/>
        <sz val="11"/>
        <color theme="1"/>
        <rFont val="Calibri"/>
        <family val="2"/>
        <scheme val="minor"/>
      </rPr>
      <t xml:space="preserve"> Razão Social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CNPJ</t>
    </r>
  </si>
  <si>
    <t xml:space="preserve">Descrição do Objeto                                                                            </t>
  </si>
  <si>
    <t>Rodovia SC 407, Km 3,5 - Centro Industrial e Comercial de Biguaçu CICOBI - Rua Edgard Hoffmann, nº 309 - Bairro Beira Rio - Biguaçu/SC - CEP: 88164-275
Telefone (48) 3229-1180/3229-1181/3229-1182</t>
  </si>
  <si>
    <t>Valdete Aparecida Andrett</t>
  </si>
  <si>
    <t>Nathalia da Silva</t>
  </si>
  <si>
    <t>Mensal</t>
  </si>
  <si>
    <t>Especificação</t>
  </si>
  <si>
    <t>Unitário</t>
  </si>
  <si>
    <t>Total</t>
  </si>
  <si>
    <t>365 (trezentos e sessenta e cinco) dias</t>
  </si>
  <si>
    <t>Conforme Memorial Descritivo</t>
  </si>
  <si>
    <t>122/2025</t>
  </si>
  <si>
    <t>LOTE 01 – Abrigos metálicos.</t>
  </si>
  <si>
    <t xml:space="preserve">Abrigo Metálico para CRM 4/7 G4D E G6D (composto parte 1 e parte 2), conforme Memorial Descritivo.
</t>
  </si>
  <si>
    <t xml:space="preserve">Abrigo Metálico para CRM 4/7 G10D E G16D, (composto parte 1 e parte 2) conforme Memorial Descritivo.
</t>
  </si>
  <si>
    <t xml:space="preserve">Abrigo Metálico para ERPM 4/7 G25R (composto parte 1 e parte 2), conforme Memorial Descritivo.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</si>
</sst>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4" borderId="0" xfId="0" applyFill="1" applyProtection="1">
      <protection hidden="1"/>
    </xf>
    <xf numFmtId="0" fontId="5" fillId="3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Protection="1">
      <protection locked="0"/>
    </xf>
    <xf numFmtId="0" fontId="10" fillId="0" borderId="0" xfId="0" applyFont="1" applyAlignment="1">
      <alignment vertical="center"/>
    </xf>
    <xf numFmtId="0" fontId="1" fillId="2" borderId="15" xfId="0" applyFont="1" applyFill="1" applyBorder="1" applyProtection="1">
      <protection locked="0"/>
    </xf>
    <xf numFmtId="0" fontId="13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Font="1" applyBorder="1" applyAlignment="1" applyProtection="1">
      <alignment vertical="center"/>
      <protection locked="0"/>
    </xf>
    <xf numFmtId="4" fontId="0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1" fillId="3" borderId="8" xfId="0" applyFont="1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0" fillId="3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0" fillId="0" borderId="0" xfId="0" applyFont="1" applyBorder="1" applyAlignment="1" applyProtection="1"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0" fillId="0" borderId="6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20" fillId="0" borderId="8" xfId="0" applyFont="1" applyBorder="1"/>
    <xf numFmtId="0" fontId="17" fillId="0" borderId="0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4" fillId="0" borderId="0" xfId="0" applyFont="1" applyFill="1" applyBorder="1" applyAlignment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8" fillId="0" borderId="17" xfId="0" applyFont="1" applyFill="1" applyBorder="1" applyProtection="1">
      <protection locked="0"/>
    </xf>
    <xf numFmtId="0" fontId="0" fillId="0" borderId="18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7" fillId="0" borderId="7" xfId="0" applyFont="1" applyBorder="1" applyAlignment="1" applyProtection="1"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left" wrapText="1"/>
      <protection locked="0"/>
    </xf>
    <xf numFmtId="0" fontId="1" fillId="0" borderId="17" xfId="0" applyFont="1" applyBorder="1" applyAlignment="1" applyProtection="1">
      <alignment horizontal="left" wrapText="1"/>
      <protection locked="0"/>
    </xf>
    <xf numFmtId="0" fontId="1" fillId="0" borderId="18" xfId="0" applyFont="1" applyBorder="1" applyAlignment="1" applyProtection="1">
      <alignment horizontal="left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5" borderId="0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horizontal="left" vertical="center" wrapText="1"/>
      <protection locked="0"/>
    </xf>
    <xf numFmtId="0" fontId="12" fillId="3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  <protection locked="0"/>
    </xf>
    <xf numFmtId="0" fontId="8" fillId="3" borderId="17" xfId="0" applyFont="1" applyFill="1" applyBorder="1" applyAlignment="1" applyProtection="1">
      <alignment horizontal="left" vertic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14" fontId="7" fillId="0" borderId="10" xfId="0" applyNumberFormat="1" applyFont="1" applyFill="1" applyBorder="1" applyAlignment="1" applyProtection="1">
      <alignment horizontal="center"/>
      <protection locked="0"/>
    </xf>
    <xf numFmtId="14" fontId="7" fillId="0" borderId="11" xfId="0" applyNumberFormat="1" applyFont="1" applyFill="1" applyBorder="1" applyAlignment="1" applyProtection="1">
      <alignment horizontal="center"/>
      <protection locked="0"/>
    </xf>
    <xf numFmtId="14" fontId="7" fillId="0" borderId="12" xfId="0" applyNumberFormat="1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 vertical="top" wrapText="1"/>
      <protection locked="0"/>
    </xf>
    <xf numFmtId="0" fontId="0" fillId="0" borderId="11" xfId="0" applyFont="1" applyBorder="1" applyAlignment="1" applyProtection="1">
      <alignment horizontal="center" vertical="top" wrapText="1"/>
      <protection locked="0"/>
    </xf>
    <xf numFmtId="0" fontId="0" fillId="0" borderId="12" xfId="0" applyFont="1" applyBorder="1" applyAlignment="1" applyProtection="1">
      <alignment horizontal="center" vertical="top" wrapText="1"/>
      <protection locked="0"/>
    </xf>
    <xf numFmtId="14" fontId="21" fillId="0" borderId="10" xfId="0" applyNumberFormat="1" applyFont="1" applyFill="1" applyBorder="1" applyAlignment="1" applyProtection="1">
      <alignment horizontal="center"/>
      <protection locked="0"/>
    </xf>
    <xf numFmtId="14" fontId="21" fillId="0" borderId="11" xfId="0" applyNumberFormat="1" applyFont="1" applyFill="1" applyBorder="1" applyAlignment="1" applyProtection="1">
      <alignment horizontal="center"/>
      <protection locked="0"/>
    </xf>
    <xf numFmtId="14" fontId="21" fillId="0" borderId="12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9</xdr:col>
      <xdr:colOff>238125</xdr:colOff>
      <xdr:row>1</xdr:row>
      <xdr:rowOff>9525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3305174" cy="20955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0"/>
  <sheetViews>
    <sheetView showGridLines="0" tabSelected="1" view="pageBreakPreview" zoomScaleNormal="100" zoomScaleSheetLayoutView="100" workbookViewId="0">
      <selection activeCell="A23" sqref="A23:K23"/>
    </sheetView>
  </sheetViews>
  <sheetFormatPr defaultColWidth="9.140625" defaultRowHeight="15" x14ac:dyDescent="0.25"/>
  <cols>
    <col min="1" max="1" width="8.5703125" style="6" customWidth="1"/>
    <col min="2" max="2" width="9.5703125" style="6" customWidth="1"/>
    <col min="3" max="3" width="8.42578125" style="6" customWidth="1"/>
    <col min="4" max="5" width="9.28515625" style="6" customWidth="1"/>
    <col min="6" max="6" width="12.140625" style="6" customWidth="1"/>
    <col min="7" max="7" width="6.42578125" style="6" customWidth="1"/>
    <col min="8" max="8" width="10.5703125" style="6" customWidth="1"/>
    <col min="9" max="9" width="17.5703125" style="6" customWidth="1"/>
    <col min="10" max="10" width="14.85546875" style="6" customWidth="1"/>
    <col min="11" max="11" width="17.85546875" style="6" customWidth="1"/>
    <col min="12" max="16384" width="9.140625" style="6"/>
  </cols>
  <sheetData>
    <row r="1" spans="1:11" ht="22.5" customHeight="1" x14ac:dyDescent="0.25">
      <c r="H1" s="7"/>
      <c r="K1" s="9"/>
    </row>
    <row r="2" spans="1:11" ht="22.5" customHeight="1" thickBot="1" x14ac:dyDescent="0.35">
      <c r="A2" s="9"/>
      <c r="B2" s="9"/>
      <c r="C2" s="9"/>
      <c r="D2" s="9"/>
      <c r="E2" s="9"/>
      <c r="F2" s="9"/>
      <c r="G2" s="9"/>
      <c r="H2" s="9"/>
      <c r="I2" s="43" t="s">
        <v>21</v>
      </c>
      <c r="J2" s="44" t="str">
        <f>A4</f>
        <v>122/2025</v>
      </c>
      <c r="K2" s="9"/>
    </row>
    <row r="3" spans="1:11" s="8" customFormat="1" ht="19.5" customHeight="1" x14ac:dyDescent="0.25">
      <c r="A3" s="101" t="s">
        <v>0</v>
      </c>
      <c r="B3" s="102"/>
      <c r="C3" s="105" t="s">
        <v>89</v>
      </c>
      <c r="D3" s="106"/>
      <c r="E3" s="106"/>
      <c r="F3" s="106"/>
      <c r="G3" s="107"/>
      <c r="H3" s="102" t="s">
        <v>90</v>
      </c>
      <c r="I3" s="102"/>
      <c r="J3" s="102"/>
      <c r="K3" s="108"/>
    </row>
    <row r="4" spans="1:11" ht="15.75" customHeight="1" thickBot="1" x14ac:dyDescent="0.35">
      <c r="A4" s="103" t="s">
        <v>102</v>
      </c>
      <c r="B4" s="104"/>
      <c r="C4" s="109">
        <v>45938</v>
      </c>
      <c r="D4" s="110"/>
      <c r="E4" s="110"/>
      <c r="F4" s="110"/>
      <c r="G4" s="111"/>
      <c r="H4" s="115">
        <v>45940</v>
      </c>
      <c r="I4" s="116"/>
      <c r="J4" s="116"/>
      <c r="K4" s="117"/>
    </row>
    <row r="5" spans="1:11" ht="79.5" customHeight="1" thickBot="1" x14ac:dyDescent="0.3">
      <c r="A5" s="98" t="s">
        <v>83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11" ht="22.5" customHeight="1" thickBot="1" x14ac:dyDescent="0.3">
      <c r="A6" s="56" t="s">
        <v>84</v>
      </c>
      <c r="B6" s="64"/>
      <c r="C6" s="65"/>
      <c r="D6" s="65"/>
      <c r="E6" s="65"/>
      <c r="F6" s="65"/>
      <c r="G6" s="65"/>
      <c r="H6" s="65"/>
      <c r="I6" s="65"/>
      <c r="J6" s="66" t="s">
        <v>70</v>
      </c>
      <c r="K6" s="67"/>
    </row>
    <row r="7" spans="1:11" ht="13.5" customHeight="1" x14ac:dyDescent="0.25">
      <c r="A7" s="68"/>
      <c r="B7" s="69"/>
      <c r="C7" s="69"/>
      <c r="D7" s="69"/>
      <c r="E7" s="69"/>
      <c r="F7" s="69"/>
      <c r="G7" s="69"/>
      <c r="H7" s="69"/>
      <c r="I7" s="69"/>
      <c r="J7" s="69"/>
      <c r="K7" s="70"/>
    </row>
    <row r="8" spans="1:11" ht="33" customHeight="1" x14ac:dyDescent="0.25">
      <c r="A8" s="75" t="s">
        <v>103</v>
      </c>
      <c r="B8" s="76"/>
      <c r="C8" s="76"/>
      <c r="D8" s="76"/>
      <c r="E8" s="76"/>
      <c r="F8" s="76"/>
      <c r="G8" s="76"/>
      <c r="H8" s="76"/>
      <c r="I8" s="76"/>
      <c r="J8" s="76"/>
      <c r="K8" s="77"/>
    </row>
    <row r="9" spans="1:11" ht="15" customHeight="1" x14ac:dyDescent="0.25">
      <c r="A9" s="78" t="s">
        <v>1</v>
      </c>
      <c r="B9" s="78" t="s">
        <v>22</v>
      </c>
      <c r="C9" s="78" t="s">
        <v>71</v>
      </c>
      <c r="D9" s="78" t="s">
        <v>92</v>
      </c>
      <c r="E9" s="78"/>
      <c r="F9" s="78"/>
      <c r="G9" s="78"/>
      <c r="H9" s="78"/>
      <c r="I9" s="78" t="s">
        <v>97</v>
      </c>
      <c r="J9" s="78" t="s">
        <v>2</v>
      </c>
      <c r="K9" s="78"/>
    </row>
    <row r="10" spans="1:11" ht="30.75" customHeight="1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1" t="s">
        <v>98</v>
      </c>
      <c r="K10" s="71" t="s">
        <v>99</v>
      </c>
    </row>
    <row r="11" spans="1:11" ht="70.5" customHeight="1" x14ac:dyDescent="0.25">
      <c r="A11" s="72">
        <v>1</v>
      </c>
      <c r="B11" s="58">
        <v>100</v>
      </c>
      <c r="C11" s="30" t="s">
        <v>71</v>
      </c>
      <c r="D11" s="85" t="s">
        <v>104</v>
      </c>
      <c r="E11" s="85"/>
      <c r="F11" s="85"/>
      <c r="G11" s="85"/>
      <c r="H11" s="85"/>
      <c r="I11" s="73" t="s">
        <v>101</v>
      </c>
      <c r="J11" s="31"/>
      <c r="K11" s="31"/>
    </row>
    <row r="12" spans="1:11" ht="70.5" customHeight="1" x14ac:dyDescent="0.25">
      <c r="A12" s="72">
        <v>2</v>
      </c>
      <c r="B12" s="58">
        <v>100</v>
      </c>
      <c r="C12" s="30" t="s">
        <v>71</v>
      </c>
      <c r="D12" s="97" t="s">
        <v>105</v>
      </c>
      <c r="E12" s="97"/>
      <c r="F12" s="97"/>
      <c r="G12" s="97"/>
      <c r="H12" s="97"/>
      <c r="I12" s="73"/>
      <c r="J12" s="32"/>
      <c r="K12" s="32"/>
    </row>
    <row r="13" spans="1:11" ht="70.5" customHeight="1" x14ac:dyDescent="0.25">
      <c r="A13" s="72">
        <v>3</v>
      </c>
      <c r="B13" s="58">
        <v>10</v>
      </c>
      <c r="C13" s="30" t="s">
        <v>71</v>
      </c>
      <c r="D13" s="85" t="s">
        <v>106</v>
      </c>
      <c r="E13" s="86"/>
      <c r="F13" s="86"/>
      <c r="G13" s="86"/>
      <c r="H13" s="86"/>
      <c r="I13" s="73"/>
      <c r="J13" s="33"/>
      <c r="K13" s="33"/>
    </row>
    <row r="14" spans="1:11" ht="12" customHeight="1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</row>
    <row r="15" spans="1:11" ht="15" hidden="1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</row>
    <row r="16" spans="1:11" ht="15" customHeight="1" thickBot="1" x14ac:dyDescent="0.3">
      <c r="A16" s="112"/>
      <c r="B16" s="113"/>
      <c r="C16" s="113"/>
      <c r="D16" s="113"/>
      <c r="E16" s="113"/>
      <c r="F16" s="113"/>
      <c r="G16" s="113"/>
      <c r="H16" s="113"/>
      <c r="I16" s="113"/>
      <c r="J16" s="113"/>
      <c r="K16" s="114"/>
    </row>
    <row r="17" spans="1:18" ht="15" customHeight="1" x14ac:dyDescent="0.25">
      <c r="A17" s="10"/>
      <c r="B17" s="18"/>
      <c r="C17" s="11"/>
      <c r="D17" s="11"/>
      <c r="E17" s="29"/>
      <c r="F17" s="42" t="s">
        <v>3</v>
      </c>
      <c r="G17" s="29"/>
      <c r="H17" s="11"/>
      <c r="I17" s="11"/>
      <c r="J17" s="19"/>
      <c r="K17" s="20"/>
    </row>
    <row r="18" spans="1:18" ht="15" customHeight="1" x14ac:dyDescent="0.25">
      <c r="A18" s="60" t="s">
        <v>76</v>
      </c>
      <c r="B18" s="57"/>
      <c r="C18" s="57" t="s">
        <v>24</v>
      </c>
      <c r="D18" s="57"/>
      <c r="E18" s="57"/>
      <c r="F18" s="57"/>
      <c r="G18" s="57"/>
      <c r="H18" s="9" t="s">
        <v>33</v>
      </c>
      <c r="I18" s="9"/>
      <c r="J18" s="9"/>
      <c r="K18" s="13"/>
    </row>
    <row r="19" spans="1:18" ht="15" customHeight="1" x14ac:dyDescent="0.25">
      <c r="A19" s="60" t="str">
        <f>IF(J6="Materiais:","Forma de entrega:","Forma de execução:")</f>
        <v>Forma de entrega:</v>
      </c>
      <c r="B19" s="57"/>
      <c r="C19" s="57" t="s">
        <v>28</v>
      </c>
      <c r="D19" s="61"/>
      <c r="E19" s="57"/>
      <c r="F19" s="62"/>
      <c r="G19" s="63"/>
      <c r="H19" s="87" t="str">
        <f>IF(J6="Materiais:","Frete: CIF","Forma de pagamento:")</f>
        <v>Frete: CIF</v>
      </c>
      <c r="I19" s="87"/>
      <c r="J19" s="57"/>
    </row>
    <row r="20" spans="1:18" ht="15" customHeight="1" x14ac:dyDescent="0.25">
      <c r="A20" s="88" t="s">
        <v>82</v>
      </c>
      <c r="B20" s="89"/>
      <c r="C20" s="89"/>
      <c r="D20" s="96" t="s">
        <v>100</v>
      </c>
      <c r="E20" s="96"/>
      <c r="F20" s="96"/>
      <c r="G20" s="96"/>
      <c r="H20" s="96"/>
      <c r="I20" s="45"/>
      <c r="J20" s="9"/>
    </row>
    <row r="21" spans="1:18" ht="15" customHeight="1" x14ac:dyDescent="0.25">
      <c r="A21" s="37" t="str">
        <f>IF(J6="Materiais:","Horário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1" s="38"/>
      <c r="C21" s="38"/>
      <c r="D21" s="38"/>
      <c r="E21" s="38"/>
      <c r="F21" s="38"/>
      <c r="G21" s="38"/>
      <c r="H21" s="39"/>
      <c r="I21" s="9"/>
      <c r="J21" s="9"/>
      <c r="K21" s="13"/>
    </row>
    <row r="22" spans="1:18" ht="15" customHeight="1" x14ac:dyDescent="0.25">
      <c r="A22" s="12" t="s">
        <v>81</v>
      </c>
      <c r="B22" s="9"/>
      <c r="C22" s="41"/>
      <c r="D22" s="41"/>
      <c r="E22" s="41"/>
      <c r="F22" s="41"/>
      <c r="G22" s="9"/>
      <c r="H22" s="9" t="s">
        <v>34</v>
      </c>
      <c r="I22" s="9"/>
      <c r="J22" s="9"/>
      <c r="K22" s="13"/>
    </row>
    <row r="23" spans="1:18" ht="54.75" customHeight="1" thickBot="1" x14ac:dyDescent="0.3">
      <c r="A23" s="82" t="s">
        <v>93</v>
      </c>
      <c r="B23" s="83"/>
      <c r="C23" s="83"/>
      <c r="D23" s="83"/>
      <c r="E23" s="83"/>
      <c r="F23" s="83"/>
      <c r="G23" s="83"/>
      <c r="H23" s="83"/>
      <c r="I23" s="83"/>
      <c r="J23" s="83"/>
      <c r="K23" s="84"/>
      <c r="O23" s="6" t="s">
        <v>79</v>
      </c>
    </row>
    <row r="24" spans="1:18" ht="63.75" customHeight="1" thickBot="1" x14ac:dyDescent="0.3">
      <c r="A24" s="93" t="s">
        <v>85</v>
      </c>
      <c r="B24" s="94"/>
      <c r="C24" s="94"/>
      <c r="D24" s="94"/>
      <c r="E24" s="94"/>
      <c r="F24" s="94"/>
      <c r="G24" s="94"/>
      <c r="H24" s="94"/>
      <c r="I24" s="94"/>
      <c r="J24" s="94"/>
      <c r="K24" s="95"/>
      <c r="R24" s="39"/>
    </row>
    <row r="25" spans="1:18" x14ac:dyDescent="0.25">
      <c r="A25" s="90" t="s">
        <v>91</v>
      </c>
      <c r="B25" s="91"/>
      <c r="C25" s="91"/>
      <c r="D25" s="91"/>
      <c r="E25" s="91"/>
      <c r="F25" s="91"/>
      <c r="G25" s="91"/>
      <c r="H25" s="91"/>
      <c r="I25" s="91"/>
      <c r="J25" s="91"/>
      <c r="K25" s="92"/>
    </row>
    <row r="26" spans="1:18" x14ac:dyDescent="0.25">
      <c r="A26" s="14" t="s">
        <v>4</v>
      </c>
      <c r="B26" s="9"/>
      <c r="C26" s="9"/>
      <c r="D26" s="9"/>
      <c r="E26" s="9"/>
      <c r="F26" s="9"/>
      <c r="G26" s="9"/>
      <c r="H26" s="9"/>
      <c r="I26" s="9"/>
      <c r="J26" s="9"/>
      <c r="K26" s="13"/>
    </row>
    <row r="27" spans="1:18" x14ac:dyDescent="0.25">
      <c r="A27" s="14" t="s">
        <v>5</v>
      </c>
      <c r="B27" s="9"/>
      <c r="C27" s="9"/>
      <c r="D27" s="9"/>
      <c r="E27" s="9"/>
      <c r="F27" s="9"/>
      <c r="G27" s="9" t="s">
        <v>6</v>
      </c>
      <c r="H27" s="9"/>
      <c r="I27" s="9"/>
      <c r="J27" s="9"/>
      <c r="K27" s="13"/>
    </row>
    <row r="28" spans="1:18" x14ac:dyDescent="0.25">
      <c r="A28" s="14" t="s">
        <v>7</v>
      </c>
      <c r="B28" s="9"/>
      <c r="C28" s="9"/>
      <c r="D28" s="9"/>
      <c r="E28" s="9"/>
      <c r="F28" s="9"/>
      <c r="G28" s="9" t="s">
        <v>8</v>
      </c>
      <c r="H28" s="9"/>
      <c r="I28" s="9"/>
      <c r="J28" s="9"/>
      <c r="K28" s="13"/>
    </row>
    <row r="29" spans="1:18" x14ac:dyDescent="0.25">
      <c r="A29" s="14" t="s">
        <v>9</v>
      </c>
      <c r="B29" s="9"/>
      <c r="C29" s="9"/>
      <c r="D29" s="9"/>
      <c r="E29" s="9"/>
      <c r="F29" s="9"/>
      <c r="G29" s="9" t="s">
        <v>10</v>
      </c>
      <c r="H29" s="9"/>
      <c r="I29" s="9" t="s">
        <v>11</v>
      </c>
      <c r="J29" s="9"/>
      <c r="K29" s="13"/>
    </row>
    <row r="30" spans="1:18" x14ac:dyDescent="0.25">
      <c r="A30" s="14" t="s">
        <v>12</v>
      </c>
      <c r="B30" s="9"/>
      <c r="C30" s="9"/>
      <c r="D30" s="9"/>
      <c r="E30" s="9"/>
      <c r="F30" s="9"/>
      <c r="G30" s="9" t="s">
        <v>13</v>
      </c>
      <c r="H30" s="9"/>
      <c r="I30" s="21" t="s">
        <v>14</v>
      </c>
      <c r="J30" s="9"/>
      <c r="K30" s="13"/>
    </row>
    <row r="31" spans="1:18" x14ac:dyDescent="0.25">
      <c r="A31" s="14" t="s">
        <v>15</v>
      </c>
      <c r="B31" s="9"/>
      <c r="C31" s="9"/>
      <c r="D31" s="9" t="s">
        <v>16</v>
      </c>
      <c r="E31" s="9"/>
      <c r="F31" s="9"/>
      <c r="G31" s="9" t="s">
        <v>17</v>
      </c>
      <c r="H31" s="9"/>
      <c r="I31" s="21" t="s">
        <v>18</v>
      </c>
      <c r="J31" s="9"/>
      <c r="K31" s="13"/>
    </row>
    <row r="32" spans="1:18" x14ac:dyDescent="0.25">
      <c r="A32" s="14" t="s">
        <v>30</v>
      </c>
      <c r="B32" s="9"/>
      <c r="C32" s="9"/>
      <c r="D32" s="9"/>
      <c r="E32" s="9"/>
      <c r="F32" s="9"/>
      <c r="G32" s="9"/>
      <c r="H32" s="9"/>
      <c r="I32" s="9"/>
      <c r="J32" s="9"/>
      <c r="K32" s="13"/>
    </row>
    <row r="33" spans="1:11" ht="15.75" thickBot="1" x14ac:dyDescent="0.3">
      <c r="A33" s="15" t="s">
        <v>19</v>
      </c>
      <c r="B33" s="16"/>
      <c r="C33" s="16"/>
      <c r="D33" s="16"/>
      <c r="E33" s="16"/>
      <c r="F33" s="16" t="s">
        <v>20</v>
      </c>
      <c r="G33" s="16"/>
      <c r="H33" s="16"/>
      <c r="I33" s="16"/>
      <c r="J33" s="16"/>
      <c r="K33" s="17"/>
    </row>
    <row r="34" spans="1:11" ht="15.75" x14ac:dyDescent="0.25">
      <c r="A34" s="49" t="s">
        <v>80</v>
      </c>
      <c r="B34" s="36"/>
      <c r="C34" s="36"/>
      <c r="D34" s="36"/>
      <c r="E34" s="36"/>
      <c r="F34" s="36"/>
      <c r="G34" s="36"/>
      <c r="H34" s="36"/>
      <c r="I34" s="46"/>
      <c r="J34" s="46"/>
      <c r="K34" s="47"/>
    </row>
    <row r="35" spans="1:11" s="8" customFormat="1" ht="15.75" x14ac:dyDescent="0.25">
      <c r="A35" s="59" t="s">
        <v>94</v>
      </c>
      <c r="B35" s="35"/>
      <c r="C35" s="35"/>
      <c r="D35" s="35"/>
      <c r="E35" s="34"/>
      <c r="F35" s="34"/>
      <c r="G35" s="34"/>
      <c r="H35" s="34"/>
      <c r="I35" s="34"/>
      <c r="J35" s="34"/>
      <c r="K35" s="50"/>
    </row>
    <row r="36" spans="1:11" s="8" customFormat="1" ht="15.75" x14ac:dyDescent="0.25">
      <c r="A36" s="51" t="str">
        <f>IF(A35="Adézio Machado","adezio.machado@scgas.com.br",IF(A35="Karen Kunzler Graff","karen.graff@scgas.com.br",IF(A35="Giovani Della Rocca","giovani.rocca@scgas.com.br",IF(A35="Roberta Fiamoncini da Silva","roberta.silva@scgas.com.br",IF(A35="Tirza Torres Pereira","tirza.pereira@scgas.com.br",IF(A35="Luciana Cristina da Silva","luciana.silva@scgas.com.br",IF(A35="Valdete Aparecida Andrett","valdete.andrett","")))))))</f>
        <v>valdete.andrett</v>
      </c>
      <c r="B36" s="52"/>
      <c r="C36" s="52"/>
      <c r="D36" s="52"/>
      <c r="E36" s="34"/>
      <c r="F36" s="34"/>
      <c r="G36" s="34"/>
      <c r="H36" s="34"/>
      <c r="I36" s="34"/>
      <c r="J36" s="34"/>
      <c r="K36" s="50"/>
    </row>
    <row r="37" spans="1:11" s="8" customFormat="1" ht="16.5" thickBot="1" x14ac:dyDescent="0.3">
      <c r="A37" s="53" t="s">
        <v>77</v>
      </c>
      <c r="B37" s="54"/>
      <c r="C37" s="54"/>
      <c r="D37" s="54"/>
      <c r="E37" s="48"/>
      <c r="F37" s="48"/>
      <c r="G37" s="48"/>
      <c r="H37" s="48"/>
      <c r="I37" s="48"/>
      <c r="J37" s="48"/>
      <c r="K37" s="55"/>
    </row>
    <row r="38" spans="1:11" ht="77.25" customHeight="1" thickBot="1" x14ac:dyDescent="0.3">
      <c r="A38" s="79" t="s">
        <v>86</v>
      </c>
      <c r="B38" s="80"/>
      <c r="C38" s="80"/>
      <c r="D38" s="80"/>
      <c r="E38" s="80"/>
      <c r="F38" s="80"/>
      <c r="G38" s="80"/>
      <c r="H38" s="80"/>
      <c r="I38" s="80"/>
      <c r="J38" s="80"/>
      <c r="K38" s="81"/>
    </row>
    <row r="76" spans="1:17" s="23" customForma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23" t="s">
        <v>68</v>
      </c>
    </row>
    <row r="77" spans="1:17" s="23" customForma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23" t="s">
        <v>69</v>
      </c>
    </row>
    <row r="78" spans="1:17" s="23" customFormat="1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</row>
    <row r="79" spans="1:17" s="24" customFormat="1" x14ac:dyDescent="0.25">
      <c r="A79" s="23" t="e">
        <f>CONCATENATE(C79,K79)</f>
        <v>#REF!</v>
      </c>
      <c r="B79" s="23" t="e">
        <f>A80&amp;"\"</f>
        <v>#REF!</v>
      </c>
      <c r="C79" s="23" t="e">
        <f>"V:\Gerhs\SUPRIMENTOS\LICITAÇÕES E CONTRATOS\"&amp;#REF!&amp;"\COTAÇÕES DE COMPRAS"&amp;"\"</f>
        <v>#REF!</v>
      </c>
      <c r="D79" s="23"/>
      <c r="E79" s="23"/>
      <c r="F79" s="23"/>
      <c r="G79" s="23"/>
      <c r="H79" s="23"/>
      <c r="I79" s="23"/>
      <c r="J79" s="23"/>
      <c r="K79" s="23" t="e">
        <f>#REF!&amp;" - "&amp;LEFT($D$11,30)&amp;"-"</f>
        <v>#REF!</v>
      </c>
      <c r="M79" s="27"/>
      <c r="N79" s="27"/>
      <c r="O79" s="27"/>
      <c r="P79" s="27"/>
      <c r="Q79" s="27"/>
    </row>
    <row r="80" spans="1:17" s="24" customFormat="1" x14ac:dyDescent="0.25">
      <c r="A80" s="23" t="e">
        <f>CONCATENATE($C$79,$K$79,L76)</f>
        <v>#REF!</v>
      </c>
      <c r="B80" s="23" t="e">
        <f>#REF!&amp;"_"&amp;#REF!&amp;".xlsm"</f>
        <v>#REF!</v>
      </c>
      <c r="C80" s="23"/>
      <c r="D80" s="23"/>
      <c r="E80" s="23"/>
      <c r="F80" s="23"/>
      <c r="G80" s="23"/>
      <c r="H80" s="23"/>
      <c r="I80" s="23"/>
      <c r="J80" s="23"/>
      <c r="K80" s="23"/>
      <c r="M80" s="27"/>
      <c r="N80" s="27"/>
      <c r="O80" s="27"/>
      <c r="P80" s="27"/>
      <c r="Q80" s="27"/>
    </row>
    <row r="81" spans="1:17" s="24" customFormat="1" x14ac:dyDescent="0.25">
      <c r="A81" s="23" t="e">
        <f>CONCATENATE($C$79,$K$79,L77)</f>
        <v>#REF!</v>
      </c>
      <c r="B81" s="23" t="e">
        <f>#REF!&amp;"_Cotação_"&amp;#REF!&amp;".pdf"</f>
        <v>#REF!</v>
      </c>
      <c r="C81" s="23"/>
      <c r="D81" s="23"/>
      <c r="E81" s="23"/>
      <c r="F81" s="23"/>
      <c r="G81" s="23"/>
      <c r="H81" s="23"/>
      <c r="I81" s="23"/>
      <c r="J81" s="23"/>
      <c r="K81" s="23"/>
      <c r="M81" s="27"/>
      <c r="N81" s="27"/>
      <c r="O81" s="27"/>
      <c r="P81" s="27"/>
      <c r="Q81" s="27"/>
    </row>
    <row r="82" spans="1:17" s="24" customFormat="1" x14ac:dyDescent="0.25">
      <c r="B82" s="23" t="e">
        <f>#REF!&amp;"_Comparativo_"&amp;#REF!&amp;".pdf"</f>
        <v>#REF!</v>
      </c>
      <c r="M82" s="27"/>
      <c r="N82" s="27"/>
      <c r="O82" s="27"/>
      <c r="P82" s="27"/>
      <c r="Q82" s="27"/>
    </row>
    <row r="83" spans="1:17" s="24" customFormat="1" x14ac:dyDescent="0.25">
      <c r="B83" s="23" t="e">
        <f>#REF!&amp;"_Resultado_"&amp;#REF!&amp;".pdf"</f>
        <v>#REF!</v>
      </c>
      <c r="M83" s="27"/>
      <c r="N83" s="27"/>
      <c r="O83" s="27"/>
      <c r="P83" s="27"/>
      <c r="Q83" s="27"/>
    </row>
    <row r="84" spans="1:17" s="24" customFormat="1" x14ac:dyDescent="0.25">
      <c r="B84" s="23" t="e">
        <f>"V:\Gerhs\SUPRIMENTOS\LICITAÇÕES E CONTRATOS\"&amp;#REF!&amp;"\COTAÇÕES DE COMPRAS\000 - COTAÇÕES ME-EPP\" &amp; "Formulário de Cotação - ME-EPP2.xlsm"</f>
        <v>#REF!</v>
      </c>
      <c r="M84" s="27"/>
      <c r="N84" s="27"/>
      <c r="O84" s="27"/>
      <c r="P84" s="27"/>
      <c r="Q84" s="27"/>
    </row>
    <row r="85" spans="1:17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7"/>
      <c r="N85" s="27"/>
      <c r="O85" s="27"/>
      <c r="P85" s="27"/>
      <c r="Q85" s="27"/>
    </row>
    <row r="86" spans="1:17" ht="15.75" x14ac:dyDescent="0.25">
      <c r="A86" s="24"/>
      <c r="B86" s="25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122/2025. 
Aguardaremos retorno até 10/10/2025.
Favor nos enviar a proposta em papel timbrado de sua empresa, NÃO UTILIZAR A LOGOMARCA DA SCGÁS. 
 Atenciosamente, 
 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7"/>
      <c r="N86" s="27"/>
      <c r="O86" s="27"/>
      <c r="P86" s="27"/>
      <c r="Q86" s="27"/>
    </row>
    <row r="87" spans="1:17" x14ac:dyDescent="0.25">
      <c r="A87" s="24"/>
      <c r="B87" s="26" t="str">
        <f>"Prezados Srs.,  
Segue em resultado da solicitação de cotação nº "&amp;A4&amp;",  encerrada em "&amp;TEXT(H4,"dd/mm/aaaa")&amp;".
 Atenciosamente, 
 "
&amp;A35&amp;" 
"
&amp;"Fone: 48 3229-1200"</f>
        <v>Prezados Srs.,  
Segue em resultado da solicitação de cotação nº 122/2025,  encerrada em 10/10/2025.
 Atenciosamente, 
 Valdete Aparecida Andrett 
Fone: 48 3229-1200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7"/>
      <c r="N87" s="27"/>
      <c r="O87" s="27"/>
      <c r="P87" s="27"/>
      <c r="Q87" s="27"/>
    </row>
    <row r="88" spans="1:17" ht="15.75" x14ac:dyDescent="0.25">
      <c r="A88" s="27"/>
      <c r="B88" s="28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</sheetData>
  <dataConsolidate/>
  <mergeCells count="28">
    <mergeCell ref="A16:K16"/>
    <mergeCell ref="A5:K5"/>
    <mergeCell ref="B9:B10"/>
    <mergeCell ref="C9:C10"/>
    <mergeCell ref="A3:B3"/>
    <mergeCell ref="A4:B4"/>
    <mergeCell ref="C3:G3"/>
    <mergeCell ref="H3:K3"/>
    <mergeCell ref="C4:G4"/>
    <mergeCell ref="H4:K4"/>
    <mergeCell ref="A8:K8"/>
    <mergeCell ref="A38:K38"/>
    <mergeCell ref="J9:K9"/>
    <mergeCell ref="A23:K23"/>
    <mergeCell ref="D13:H13"/>
    <mergeCell ref="H19:I19"/>
    <mergeCell ref="A20:C20"/>
    <mergeCell ref="D9:H10"/>
    <mergeCell ref="A25:K25"/>
    <mergeCell ref="I9:I10"/>
    <mergeCell ref="A9:A10"/>
    <mergeCell ref="A24:K24"/>
    <mergeCell ref="D20:H20"/>
    <mergeCell ref="D11:H11"/>
    <mergeCell ref="D12:H12"/>
    <mergeCell ref="I11:I13"/>
    <mergeCell ref="A14:K14"/>
    <mergeCell ref="A15:K15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9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'NÃO EXLUIR'!$A$83:$A$86</xm:f>
          </x14:formula1>
          <xm:sqref>C18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C19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J6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J20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A23:K23</xm:sqref>
        </x14:dataValidation>
        <x14:dataValidation type="list" allowBlank="1" showInputMessage="1" showErrorMessage="1" xr:uid="{00000000-0002-0000-0000-000002000000}">
          <x14:formula1>
            <xm:f>'NÃO EXLUIR'!$H$83:$H$91</xm:f>
          </x14:formula1>
          <xm:sqref>A35</xm:sqref>
        </x14:dataValidation>
        <x14:dataValidation type="list" errorStyle="warning" allowBlank="1" showInputMessage="1" showErrorMessage="1" xr:uid="{EDC7D846-BD6B-4911-A5E5-F7B8B5F8B2B5}">
          <x14:formula1>
            <xm:f>'NÃO EXLUIR'!$D$87:$D$91</xm:f>
          </x14:formula1>
          <xm:sqref>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8DDDD-AD68-4689-8E91-06EBF1F052A8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N110"/>
  <sheetViews>
    <sheetView workbookViewId="0">
      <selection activeCell="D92" sqref="D92"/>
    </sheetView>
  </sheetViews>
  <sheetFormatPr defaultColWidth="9.140625" defaultRowHeight="13.5" customHeight="1" x14ac:dyDescent="0.25"/>
  <cols>
    <col min="1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22" t="s">
        <v>62</v>
      </c>
      <c r="C1" s="22"/>
      <c r="D1" s="22"/>
      <c r="E1" s="22"/>
      <c r="F1" s="22"/>
      <c r="G1" s="22"/>
      <c r="H1" s="22"/>
      <c r="I1" s="22"/>
      <c r="J1" s="22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26</v>
      </c>
      <c r="B83" s="2"/>
      <c r="C83" s="2"/>
      <c r="D83" s="2" t="s">
        <v>26</v>
      </c>
      <c r="F83" s="1" t="s">
        <v>26</v>
      </c>
      <c r="H83" s="1" t="s">
        <v>26</v>
      </c>
      <c r="K83" s="1" t="s">
        <v>26</v>
      </c>
      <c r="M83" s="1" t="s">
        <v>26</v>
      </c>
    </row>
    <row r="84" spans="1:14" ht="13.5" customHeight="1" x14ac:dyDescent="0.25">
      <c r="A84" s="1" t="s">
        <v>23</v>
      </c>
      <c r="D84" s="1" t="s">
        <v>27</v>
      </c>
      <c r="F84" s="1" t="s">
        <v>29</v>
      </c>
      <c r="H84" s="1" t="s">
        <v>31</v>
      </c>
      <c r="K84" s="3" t="s">
        <v>35</v>
      </c>
      <c r="M84" s="1" t="s">
        <v>64</v>
      </c>
    </row>
    <row r="85" spans="1:14" ht="13.5" customHeight="1" x14ac:dyDescent="0.25">
      <c r="A85" s="1" t="s">
        <v>24</v>
      </c>
      <c r="D85" s="1" t="s">
        <v>28</v>
      </c>
      <c r="F85" s="40" t="s">
        <v>93</v>
      </c>
      <c r="H85" s="1" t="s">
        <v>78</v>
      </c>
      <c r="K85" s="3" t="s">
        <v>36</v>
      </c>
      <c r="M85" s="1" t="s">
        <v>66</v>
      </c>
    </row>
    <row r="86" spans="1:14" ht="13.5" customHeight="1" x14ac:dyDescent="0.25">
      <c r="A86" s="1" t="s">
        <v>25</v>
      </c>
      <c r="F86" s="1" t="s">
        <v>63</v>
      </c>
      <c r="H86" s="1" t="s">
        <v>32</v>
      </c>
      <c r="K86" s="3" t="s">
        <v>37</v>
      </c>
      <c r="M86" s="1" t="s">
        <v>65</v>
      </c>
    </row>
    <row r="87" spans="1:14" ht="13.5" customHeight="1" x14ac:dyDescent="0.25">
      <c r="D87" s="2" t="str">
        <f>IF(Cotação!J6="Materiais:","","SELECIONE")</f>
        <v/>
      </c>
      <c r="F87" s="1" t="s">
        <v>87</v>
      </c>
      <c r="H87" s="1" t="s">
        <v>73</v>
      </c>
      <c r="K87" s="3" t="s">
        <v>38</v>
      </c>
    </row>
    <row r="88" spans="1:14" ht="13.5" customHeight="1" x14ac:dyDescent="0.25">
      <c r="D88" s="1" t="str">
        <f>IF(Cotação!J6="Materiais:","","Único ao final")</f>
        <v/>
      </c>
      <c r="F88" s="1" t="s">
        <v>75</v>
      </c>
      <c r="H88" s="1" t="s">
        <v>72</v>
      </c>
      <c r="K88" s="3" t="s">
        <v>39</v>
      </c>
    </row>
    <row r="89" spans="1:14" ht="13.5" customHeight="1" x14ac:dyDescent="0.25">
      <c r="A89" s="2" t="s">
        <v>26</v>
      </c>
      <c r="D89" s="1" t="str">
        <f>IF(Cotação!J6="Materiais:","","Ao final de cada etapa")</f>
        <v/>
      </c>
      <c r="F89" s="1" t="s">
        <v>88</v>
      </c>
      <c r="H89" s="1" t="s">
        <v>74</v>
      </c>
      <c r="K89" s="3" t="s">
        <v>40</v>
      </c>
      <c r="M89" s="1" t="s">
        <v>26</v>
      </c>
    </row>
    <row r="90" spans="1:14" ht="13.5" customHeight="1" x14ac:dyDescent="0.25">
      <c r="A90" s="1" t="s">
        <v>70</v>
      </c>
      <c r="D90" s="1" t="str">
        <f>IF(Cotação!J6="Materiais:","","De acordo com o cronograma")</f>
        <v/>
      </c>
      <c r="H90" s="1" t="s">
        <v>94</v>
      </c>
      <c r="K90" s="3" t="s">
        <v>41</v>
      </c>
      <c r="M90" s="4" t="e">
        <f>IF(Cotação!B11="",""," A empresa "&amp;IF(SMALL(#REF!,1)=#REF!,#REF!,IF(SMALL(#REF!,1)=#REF!,#REF!,IF(SMALL(#REF!,1)=#REF!,#REF!,IF(SMALL(#REF!,1)=#REF!,#REF!,""))))&amp;" foi a única a apresentar proposta comercial para o referido objeto, mesmo após reabertura de cotação, no valor total de R$ "&amp;TEXT(SMALL(#REF!,1),"0.0,00")&amp;", o qual está compatível com o valor estimado pela área requerente.")</f>
        <v>#REF!</v>
      </c>
    </row>
    <row r="91" spans="1:14" ht="13.5" customHeight="1" x14ac:dyDescent="0.25">
      <c r="A91" s="1" t="s">
        <v>67</v>
      </c>
      <c r="D91" s="1" t="s">
        <v>96</v>
      </c>
      <c r="H91" s="1" t="s">
        <v>95</v>
      </c>
      <c r="K91" s="3" t="s">
        <v>42</v>
      </c>
      <c r="M91" s="4" t="e">
        <f>IF(Cotação!B11="","","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 empresa "&amp;IF(SMALL(#REF!,2)=#REF!,#REF!,IF(SMALL(#REF!,2)=#REF!,#REF!,IF(SMALL(#REF!,2)=#REF!,#REF!,IF(SMALL(#REF!,2)=#REF!,#REF!,""))))&amp;" apresentou a segunda  melhor proposta, no valor total de R$ "&amp;TEXT((SMALL(#REF!,2)),"0.0,00")&amp;".")</f>
        <v>#REF!</v>
      </c>
    </row>
    <row r="92" spans="1:14" ht="13.5" customHeight="1" x14ac:dyDescent="0.25">
      <c r="K92" s="3" t="s">
        <v>43</v>
      </c>
      <c r="M92" s="4" t="e">
        <f>IF(Cotação!B11="","","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As empresas "&amp;IF(SMALL(#REF!,2)=#REF!,#REF!,IF(SMALL(#REF!,2)=#REF!,#REF!,IF(SMALL(#REF!,2)=#REF!,#REF!,IF(SMALL(#REF!,2)=#REF!,#REF!,""))))&amp;" e "&amp;IF(SMALL(#REF!,3)=#REF!,#REF!,IF(SMALL(#REF!,3)=#REF!,#REF!,IF(SMALL(#REF!,3)=#REF!,#REF!,IF(SMALL(#REF!,3)=#REF!,#REF!,""))))&amp;" apresentaram a segunda e terceira melhor proposta, respectivamente, no valor total de R$ "&amp;TEXT((SMALL(#REF!,2)),"0.0,00")&amp;" e R$ "&amp;TEXT((SMALL(#REF!,3)),"0.0,00")&amp;".")</f>
        <v>#REF!</v>
      </c>
    </row>
    <row r="93" spans="1:14" ht="13.5" customHeight="1" x14ac:dyDescent="0.25">
      <c r="K93" s="3" t="s">
        <v>44</v>
      </c>
      <c r="M93" s="1" t="e">
        <f>IF(Cotação!B11="",""," Tal contratação é uma inexigibilidade de licitação por tratar-se de fornecedor exclusivo/inviabilidade de competição, conforme comprovado nos autos do processo, sendo assim, a empresa "&amp;IF(SMALL(#REF!,1)=#REF!,#REF!,IF(SMALL(#REF!,1)=#REF!,#REF!,IF(SMALL(#REF!,1)=#REF!,#REF!,IF(SMALL(#REF!,1)=#REF!,#REF!,""))))&amp;"  foi a única a apresentar proposta comercial para o referido objeto, no valor total de R$ "&amp;TEXT(SMALL(#REF!,1),"0.0,00")&amp;", o qual está compatível com o valor estimado pela área requerente.")</f>
        <v>#REF!</v>
      </c>
    </row>
    <row r="94" spans="1:14" ht="13.5" customHeight="1" x14ac:dyDescent="0.25">
      <c r="K94" s="3" t="s">
        <v>45</v>
      </c>
    </row>
    <row r="95" spans="1:14" ht="13.5" customHeight="1" x14ac:dyDescent="0.25">
      <c r="K95" s="3" t="s">
        <v>46</v>
      </c>
    </row>
    <row r="96" spans="1:14" ht="13.5" customHeight="1" x14ac:dyDescent="0.25">
      <c r="K96" s="3" t="s">
        <v>47</v>
      </c>
      <c r="M96" s="5">
        <v>1</v>
      </c>
      <c r="N96" s="5" t="e">
        <f>IF(Cotação!B11="","",AND(SMALL(#REF!,1)=#REF!,#REF!='NÃO EXLUIR'!M84))</f>
        <v>#REF!</v>
      </c>
    </row>
    <row r="97" spans="11:14" ht="13.5" customHeight="1" x14ac:dyDescent="0.25">
      <c r="K97" s="3" t="s">
        <v>48</v>
      </c>
      <c r="M97" s="5">
        <v>2</v>
      </c>
      <c r="N97" s="5" t="e">
        <f>IF(Cotação!B11="","",AND(SMALL(#REF!,1)=#REF!,#REF!='NÃO EXLUIR'!M84))</f>
        <v>#REF!</v>
      </c>
    </row>
    <row r="98" spans="11:14" ht="13.5" customHeight="1" x14ac:dyDescent="0.25">
      <c r="K98" s="3" t="s">
        <v>49</v>
      </c>
      <c r="M98" s="5">
        <v>3</v>
      </c>
      <c r="N98" s="5" t="e">
        <f>IF(Cotação!B11="","",AND(SMALL(#REF!,1)=#REF!,#REF!='NÃO EXLUIR'!M84))</f>
        <v>#REF!</v>
      </c>
    </row>
    <row r="99" spans="11:14" ht="13.5" customHeight="1" x14ac:dyDescent="0.25">
      <c r="K99" s="3" t="s">
        <v>50</v>
      </c>
      <c r="M99" s="5">
        <v>4</v>
      </c>
      <c r="N99" s="5" t="e">
        <f>IF(Cotação!B11="","",AND(SMALL(#REF!,1)=#REF!,#REF!='NÃO EXLUIR'!M84))</f>
        <v>#REF!</v>
      </c>
    </row>
    <row r="100" spans="11:14" ht="13.5" customHeight="1" x14ac:dyDescent="0.25">
      <c r="K100" s="3" t="s">
        <v>51</v>
      </c>
      <c r="M100" s="5"/>
      <c r="N100" s="5"/>
    </row>
    <row r="101" spans="11:14" ht="13.5" customHeight="1" x14ac:dyDescent="0.25">
      <c r="K101" s="3" t="s">
        <v>52</v>
      </c>
      <c r="M101" s="5">
        <v>1</v>
      </c>
      <c r="N101" s="5" t="e">
        <f>IF(Cotação!B11="","",AND(SMALL(#REF!,2)=#REF!,#REF!='NÃO EXLUIR'!M85))</f>
        <v>#REF!</v>
      </c>
    </row>
    <row r="102" spans="11:14" ht="13.5" customHeight="1" x14ac:dyDescent="0.25">
      <c r="K102" s="3" t="s">
        <v>53</v>
      </c>
      <c r="M102" s="5">
        <v>2</v>
      </c>
      <c r="N102" s="5" t="e">
        <f>IF(Cotação!B11="","",AND(SMALL(#REF!,2)=#REF!,#REF!='NÃO EXLUIR'!M85))</f>
        <v>#REF!</v>
      </c>
    </row>
    <row r="103" spans="11:14" ht="13.5" customHeight="1" x14ac:dyDescent="0.25">
      <c r="K103" s="3" t="s">
        <v>54</v>
      </c>
      <c r="M103" s="5">
        <v>3</v>
      </c>
      <c r="N103" s="5" t="e">
        <f>IF(Cotação!B11="","",AND(SMALL(#REF!,2)=#REF!,#REF!='NÃO EXLUIR'!M85))</f>
        <v>#REF!</v>
      </c>
    </row>
    <row r="104" spans="11:14" ht="13.5" customHeight="1" x14ac:dyDescent="0.25">
      <c r="K104" s="3" t="s">
        <v>55</v>
      </c>
      <c r="M104" s="5">
        <v>4</v>
      </c>
      <c r="N104" s="5" t="e">
        <f>IF(Cotação!B11="","",AND(SMALL(#REF!,2)=#REF!,#REF!='NÃO EXLUIR'!M85))</f>
        <v>#REF!</v>
      </c>
    </row>
    <row r="105" spans="11:14" ht="13.5" customHeight="1" x14ac:dyDescent="0.25">
      <c r="K105" s="3" t="s">
        <v>56</v>
      </c>
      <c r="M105" s="5"/>
      <c r="N105" s="5"/>
    </row>
    <row r="106" spans="11:14" ht="13.5" customHeight="1" x14ac:dyDescent="0.25">
      <c r="K106" s="3" t="s">
        <v>57</v>
      </c>
      <c r="M106" s="5">
        <v>1</v>
      </c>
      <c r="N106" s="5" t="e">
        <f>IF(Cotação!B11="","",AND(SMALL(#REF!,3)=#REF!,#REF!='NÃO EXLUIR'!M86))</f>
        <v>#REF!</v>
      </c>
    </row>
    <row r="107" spans="11:14" ht="13.5" customHeight="1" x14ac:dyDescent="0.25">
      <c r="K107" s="3" t="s">
        <v>58</v>
      </c>
      <c r="M107" s="5">
        <v>2</v>
      </c>
      <c r="N107" s="5" t="e">
        <f>IF(Cotação!B11="","",AND(SMALL(#REF!,3)=#REF!,#REF!='NÃO EXLUIR'!M86))</f>
        <v>#REF!</v>
      </c>
    </row>
    <row r="108" spans="11:14" ht="13.5" customHeight="1" x14ac:dyDescent="0.25">
      <c r="K108" s="3" t="s">
        <v>59</v>
      </c>
      <c r="M108" s="5">
        <v>3</v>
      </c>
      <c r="N108" s="5" t="e">
        <f>IF(Cotação!B11="","",AND(SMALL(#REF!,3)=#REF!,#REF!='NÃO EXLUIR'!M86))</f>
        <v>#REF!</v>
      </c>
    </row>
    <row r="109" spans="11:14" ht="13.5" customHeight="1" x14ac:dyDescent="0.25">
      <c r="K109" s="3" t="s">
        <v>60</v>
      </c>
      <c r="M109" s="5">
        <v>4</v>
      </c>
      <c r="N109" s="5" t="e">
        <f>IF(Cotação!B11="","",AND(SMALL(#REF!,3)=#REF!,#REF!='NÃO EXLUIR'!M86))</f>
        <v>#REF!</v>
      </c>
    </row>
    <row r="110" spans="11:14" ht="13.5" customHeight="1" x14ac:dyDescent="0.25">
      <c r="K110" s="3" t="s">
        <v>61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Cotação</vt:lpstr>
      <vt:lpstr>Planilha1</vt:lpstr>
      <vt:lpstr>NÃO EXLUIR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2025-10-07T19:17:40Z</cp:lastPrinted>
  <dcterms:created xsi:type="dcterms:W3CDTF">2012-07-27T16:56:19Z</dcterms:created>
  <dcterms:modified xsi:type="dcterms:W3CDTF">2025-10-07T19:19:38Z</dcterms:modified>
</cp:coreProperties>
</file>