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52 - Call Center\00 - Arquivos Iniciais Cotação\"/>
    </mc:Choice>
  </mc:AlternateContent>
  <xr:revisionPtr revIDLastSave="0" documentId="8_{24948499-3598-4BEE-A0F9-E2DD946C67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ação" sheetId="2" r:id="rId1"/>
    <sheet name="NÃO EXLUIR" sheetId="5" state="hidden" r:id="rId2"/>
  </sheets>
  <definedNames>
    <definedName name="_xlnm.Print_Area" localSheetId="0">Cotação!$A$1:$K$45</definedName>
    <definedName name="OLE_LINK1" localSheetId="0">Cotação!$D$9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J2" i="2"/>
  <c r="A28" i="2" l="1"/>
  <c r="K86" i="2" l="1"/>
  <c r="D90" i="5" l="1"/>
  <c r="D89" i="5"/>
  <c r="D88" i="5"/>
  <c r="D87" i="5"/>
  <c r="H26" i="2"/>
  <c r="A26" i="2"/>
  <c r="B91" i="2" l="1"/>
  <c r="B87" i="2"/>
  <c r="C86" i="2"/>
  <c r="B90" i="2"/>
  <c r="B89" i="2"/>
  <c r="B88" i="2"/>
  <c r="B93" i="2" l="1"/>
  <c r="B94" i="2"/>
  <c r="A88" i="2"/>
  <c r="A86" i="2"/>
  <c r="A87" i="2"/>
  <c r="B86" i="2" s="1"/>
  <c r="N109" i="5" l="1"/>
  <c r="N107" i="5"/>
  <c r="N104" i="5"/>
  <c r="N102" i="5"/>
  <c r="N99" i="5"/>
  <c r="N97" i="5"/>
  <c r="M93" i="5"/>
  <c r="M91" i="5"/>
  <c r="N108" i="5"/>
  <c r="N106" i="5"/>
  <c r="N103" i="5"/>
  <c r="N101" i="5"/>
  <c r="N98" i="5"/>
  <c r="N96" i="5"/>
  <c r="M92" i="5"/>
  <c r="M90" i="5"/>
</calcChain>
</file>

<file path=xl/sharedStrings.xml><?xml version="1.0" encoding="utf-8"?>
<sst xmlns="http://schemas.openxmlformats.org/spreadsheetml/2006/main" count="118" uniqueCount="106">
  <si>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</si>
  <si>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</si>
  <si>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</si>
  <si>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</si>
  <si>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</si>
  <si>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</si>
  <si>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</si>
  <si>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</si>
  <si>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</si>
  <si>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</si>
  <si>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</si>
  <si>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</si>
  <si>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</si>
  <si>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</si>
  <si>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</si>
  <si>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</si>
  <si>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</si>
  <si>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</si>
  <si>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</si>
  <si>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</si>
  <si>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</si>
  <si>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</si>
  <si>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</si>
  <si>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</si>
  <si>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Unitário</t>
  </si>
  <si>
    <t>Menor preço por item</t>
  </si>
  <si>
    <t>Menor preço por lote</t>
  </si>
  <si>
    <t>Menor preço Global</t>
  </si>
  <si>
    <t>SELECIONE</t>
  </si>
  <si>
    <t>Única</t>
  </si>
  <si>
    <t>Parcelada</t>
  </si>
  <si>
    <t>Sede da SCGÁS: Rua Antonio Luz, 255 - Centro - Florianópolis/SC - CEP 88.010-410. Telefone: (48) 3229-1200</t>
  </si>
  <si>
    <t>Nome Adm. Responsável:</t>
  </si>
  <si>
    <t>Adézio Machado</t>
  </si>
  <si>
    <t>Giovani Della Rocca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</si>
  <si>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</si>
  <si>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</si>
  <si>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</si>
  <si>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</si>
  <si>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</si>
  <si>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</si>
  <si>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</si>
  <si>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</si>
  <si>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</si>
  <si>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</si>
  <si>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</si>
  <si>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</si>
  <si>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</si>
  <si>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</si>
  <si>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</si>
  <si>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</si>
  <si>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</si>
  <si>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</si>
  <si>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</si>
  <si>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</si>
  <si>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</si>
  <si>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</si>
  <si>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</si>
  <si>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</si>
  <si>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</si>
  <si>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</si>
  <si>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</si>
  <si>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</si>
  <si>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</si>
  <si>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NÃO EXCLUA ESTA PLANILHA, ELA SERVE DE BASE DE DADOS PARA AS LISTAS SUSPENSAS</t>
  </si>
  <si>
    <t>Rua São Paulo, nº 2415 - Bairro Floresta -CEP.:89.210-000 - Joinville, SC - Fone: (47) 3454-4333</t>
  </si>
  <si>
    <t xml:space="preserve">Após análise da(s) proposta(s) comercial(is) apresentada(s) pela(s) empresa(s)e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está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</si>
  <si>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as empresas quem apresentaram o primeiro e segundo MENOR PREÇO NÃO estão capacitadas a fornecer/executar o objeto da contratação. Procedendo a análise da documentação da proponente com a terceira melhor proposta observou-se estar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</si>
  <si>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NÃO está capacitada a fornecer/executar o objeto da contratação. Desta forma procedeu-se análise da documentação da proponente com a segunda melhor proposta, que contatamos estar capacitada a fornecer/executar o objeto da contratação. </t>
  </si>
  <si>
    <t>Serviços:</t>
  </si>
  <si>
    <t>\00 -COTAÇÃO</t>
  </si>
  <si>
    <t>\01 - E-MAIL´S</t>
  </si>
  <si>
    <t>Materiais:</t>
  </si>
  <si>
    <t>Unid.</t>
  </si>
  <si>
    <t>Tirza Torres Pereira</t>
  </si>
  <si>
    <t>Roberta Fiamoncini da Silva</t>
  </si>
  <si>
    <t>Luciana Cristina da Silva</t>
  </si>
  <si>
    <t>Edifício João F. Benedet, Rua Henrique Lage, 211, 4° andar, salas 401 e 402, Centro – Criciúma/SC - CEP.: 88801-010. Telefone: (48) 3437-9462</t>
  </si>
  <si>
    <t>Tipo de julgamento:</t>
  </si>
  <si>
    <t>Telefone: (48) 3229-1200</t>
  </si>
  <si>
    <t>Karen Kunzler Graff</t>
  </si>
  <si>
    <t xml:space="preserve"> </t>
  </si>
  <si>
    <t>Analista do Processo - Encaminhar a Cotação com os Preços para o e-mail abaixo:</t>
  </si>
  <si>
    <t>Endereço de Entrega e/ou Execução:</t>
  </si>
  <si>
    <t>Prazo de Vigência Contratual:</t>
  </si>
  <si>
    <t>A presente Pesquisa de Preços objetiva também identificar Microempresas (ME) e Empresas de Pequeno Porte (EPP) no Estado de Santa Catarina ao que trata a LC 123/06 (Art. 47 e Inc. I e III do Art. 48), assim, solicitamos aos fornecedores acima enquadrados o encaminhamento de comprovante ao presente regime diferenciado de ME/EPP, o que pode ser realizado preenchendo a declaração disponível em anexo (Declaração de ME-EPP) e/ou preenchimento completo da Razão Social com a terminologia usual para ME/EPP ao final destacada.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</si>
  <si>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>para os seguintes itens:</t>
    </r>
  </si>
  <si>
    <t>* Nos preços apresentados devem estar INCLUSOS todos os tributos, impostos, fretes (CIF).                 
* O proponente interessado, ao encaminhar a proposta de preços, está ciente que  o seu orçamento atende integralmente as exigências constantes da especificação do objeto, bem como tomou ciência dos demais Anexos deste processo (quando houver).</t>
  </si>
  <si>
    <t>Companhia de Gás de Santa Catarina - SCGÁS 
Rua Antônio Luz, 255, Centro Empresarial Hoepcke, Centro,  Florianópolis – SC, CEP: 88010-410. 
CNPJ 86.864.543/0001-72  
Inscrição Estadual nº 253.028.655 
Site: www.scgas.com.br</t>
  </si>
  <si>
    <t>Rua 2 de Setembro, 1741, Salas 15, 16 e 17 - Bairro Itoupava Norte - CEP: 89.052-001 - Blumenau/SC - Fone: (47) 3340-8010</t>
  </si>
  <si>
    <t>Rua João Ledra, nº 247 – Sala 02 - Bairro Taboão - CEP 89160-470 - Rio do Sul/SC. Telefones (47) 3340-8010</t>
  </si>
  <si>
    <t xml:space="preserve">Data  de início de recebimento das propostas: </t>
  </si>
  <si>
    <t>Data limite para apresentação da Cotação de Preços:</t>
  </si>
  <si>
    <r>
      <t xml:space="preserve">Dados do Fornecedor - </t>
    </r>
    <r>
      <rPr>
        <sz val="11"/>
        <color theme="1"/>
        <rFont val="Calibri"/>
        <family val="2"/>
        <scheme val="minor"/>
      </rPr>
      <t>Preeencher preferencialmente a</t>
    </r>
    <r>
      <rPr>
        <b/>
        <sz val="11"/>
        <color theme="1"/>
        <rFont val="Calibri"/>
        <family val="2"/>
        <scheme val="minor"/>
      </rPr>
      <t xml:space="preserve"> Razão Social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CNPJ</t>
    </r>
  </si>
  <si>
    <t xml:space="preserve">Descrição do Objeto                                                                            </t>
  </si>
  <si>
    <t>Marca/Modelo</t>
  </si>
  <si>
    <t>Rodovia SC 407, Km 3,5 - Centro Industrial e Comercial de Biguaçu CICOBI - Rua Edgard Hoffmann, nº 309 - Bairro Beira Rio - Biguaçu/SC - CEP: 88164-275
Telefone (48) 3229-1180/3229-1181/3229-1182</t>
  </si>
  <si>
    <t>Valdete Aparecida Andrett</t>
  </si>
  <si>
    <t>Nathalia da Silva</t>
  </si>
  <si>
    <t>Mensal</t>
  </si>
  <si>
    <t>meses</t>
  </si>
  <si>
    <t>Serviço de central de atendimento telefônico na modalidade Call center ativo/ receptivo, atendimento por meio de correio eletrônico e “chat” on-line/ WhatsApp</t>
  </si>
  <si>
    <t>Conforme Memorial Descritivo</t>
  </si>
  <si>
    <t>Ao final de cada etapa</t>
  </si>
  <si>
    <t>052/26</t>
  </si>
  <si>
    <t>12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</si>
</sst>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5" borderId="0" xfId="0" applyFill="1" applyProtection="1">
      <protection hidden="1"/>
    </xf>
    <xf numFmtId="0" fontId="5" fillId="4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>
      <alignment vertical="center"/>
    </xf>
    <xf numFmtId="0" fontId="5" fillId="0" borderId="0" xfId="0" applyFont="1"/>
    <xf numFmtId="0" fontId="0" fillId="0" borderId="26" xfId="0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1" fillId="2" borderId="25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 applyProtection="1">
      <alignment vertical="center" wrapText="1"/>
      <protection locked="0"/>
    </xf>
    <xf numFmtId="3" fontId="0" fillId="0" borderId="2" xfId="0" applyNumberForma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7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7" xfId="0" applyNumberFormat="1" applyBorder="1" applyAlignment="1" applyProtection="1">
      <alignment vertical="top" wrapText="1"/>
      <protection locked="0"/>
    </xf>
    <xf numFmtId="4" fontId="14" fillId="0" borderId="2" xfId="0" applyNumberFormat="1" applyFont="1" applyBorder="1" applyAlignment="1" applyProtection="1">
      <alignment vertical="top" wrapText="1"/>
      <protection locked="0"/>
    </xf>
    <xf numFmtId="4" fontId="14" fillId="0" borderId="27" xfId="0" applyNumberFormat="1" applyFont="1" applyBorder="1" applyAlignment="1" applyProtection="1">
      <alignment vertical="top" wrapText="1"/>
      <protection locked="0"/>
    </xf>
    <xf numFmtId="3" fontId="0" fillId="0" borderId="2" xfId="0" applyNumberFormat="1" applyBorder="1" applyAlignment="1" applyProtection="1">
      <alignment horizontal="center" vertical="center" wrapText="1"/>
      <protection locked="0"/>
    </xf>
    <xf numFmtId="3" fontId="0" fillId="0" borderId="2" xfId="0" applyNumberFormat="1" applyBorder="1" applyAlignment="1" applyProtection="1">
      <alignment horizontal="center" vertical="top" wrapText="1"/>
      <protection locked="0"/>
    </xf>
    <xf numFmtId="0" fontId="8" fillId="0" borderId="0" xfId="0" applyFont="1" applyProtection="1">
      <protection locked="0"/>
    </xf>
    <xf numFmtId="0" fontId="7" fillId="0" borderId="11" xfId="0" applyFont="1" applyBorder="1" applyProtection="1"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wrapText="1"/>
      <protection hidden="1"/>
    </xf>
    <xf numFmtId="0" fontId="8" fillId="3" borderId="30" xfId="0" applyFont="1" applyFill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right"/>
      <protection locked="0"/>
    </xf>
    <xf numFmtId="1" fontId="20" fillId="0" borderId="0" xfId="0" applyNumberFormat="1" applyFont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6" xfId="0" applyFont="1" applyBorder="1" applyProtection="1">
      <protection locked="0"/>
    </xf>
    <xf numFmtId="0" fontId="8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1" fillId="0" borderId="13" xfId="0" applyFont="1" applyBorder="1"/>
    <xf numFmtId="0" fontId="18" fillId="0" borderId="0" xfId="0" applyFont="1" applyProtection="1">
      <protection locked="0"/>
    </xf>
    <xf numFmtId="0" fontId="8" fillId="0" borderId="15" xfId="0" applyFont="1" applyBorder="1" applyProtection="1">
      <protection locked="0"/>
    </xf>
    <xf numFmtId="0" fontId="8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7" fillId="0" borderId="15" xfId="0" applyFont="1" applyBorder="1" applyProtection="1">
      <protection locked="0"/>
    </xf>
    <xf numFmtId="0" fontId="2" fillId="0" borderId="2" xfId="0" applyFont="1" applyBorder="1" applyAlignment="1">
      <alignment horizontal="center" vertical="center"/>
    </xf>
    <xf numFmtId="0" fontId="1" fillId="0" borderId="13" xfId="0" applyFont="1" applyBorder="1" applyProtection="1">
      <protection locked="0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0" fontId="8" fillId="0" borderId="13" xfId="0" applyFont="1" applyBorder="1" applyProtection="1">
      <protection locked="0"/>
    </xf>
    <xf numFmtId="0" fontId="7" fillId="4" borderId="31" xfId="0" applyFont="1" applyFill="1" applyBorder="1" applyAlignment="1" applyProtection="1">
      <alignment horizontal="left" vertical="center" wrapText="1"/>
      <protection locked="0"/>
    </xf>
    <xf numFmtId="0" fontId="8" fillId="4" borderId="32" xfId="0" applyFont="1" applyFill="1" applyBorder="1" applyAlignment="1" applyProtection="1">
      <alignment horizontal="left" vertical="center" wrapText="1"/>
      <protection locked="0"/>
    </xf>
    <xf numFmtId="0" fontId="8" fillId="4" borderId="33" xfId="0" applyFont="1" applyFill="1" applyBorder="1" applyAlignment="1" applyProtection="1">
      <alignment horizontal="left" vertical="center" wrapText="1"/>
      <protection locked="0"/>
    </xf>
    <xf numFmtId="0" fontId="1" fillId="3" borderId="29" xfId="0" applyFont="1" applyFill="1" applyBorder="1" applyAlignment="1" applyProtection="1">
      <alignment horizontal="center"/>
      <protection locked="0"/>
    </xf>
    <xf numFmtId="0" fontId="1" fillId="3" borderId="30" xfId="0" applyFont="1" applyFill="1" applyBorder="1" applyAlignment="1" applyProtection="1">
      <alignment horizontal="center"/>
      <protection locked="0"/>
    </xf>
    <xf numFmtId="0" fontId="1" fillId="3" borderId="23" xfId="0" applyFont="1" applyFill="1" applyBorder="1" applyAlignment="1" applyProtection="1">
      <alignment horizontal="center"/>
      <protection locked="0"/>
    </xf>
    <xf numFmtId="0" fontId="11" fillId="2" borderId="19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1" fillId="2" borderId="18" xfId="0" applyFont="1" applyFill="1" applyBorder="1" applyAlignment="1" applyProtection="1">
      <alignment horizontal="center" vertical="center" wrapText="1"/>
      <protection locked="0"/>
    </xf>
    <xf numFmtId="0" fontId="11" fillId="2" borderId="24" xfId="0" applyFont="1" applyFill="1" applyBorder="1" applyAlignment="1" applyProtection="1">
      <alignment horizontal="center" vertical="center" wrapText="1"/>
      <protection locked="0"/>
    </xf>
    <xf numFmtId="0" fontId="11" fillId="2" borderId="34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horizontal="left" vertical="center" wrapText="1"/>
      <protection locked="0"/>
    </xf>
    <xf numFmtId="0" fontId="12" fillId="4" borderId="11" xfId="0" applyFont="1" applyFill="1" applyBorder="1" applyAlignment="1" applyProtection="1">
      <alignment horizontal="left" vertical="center" wrapText="1"/>
      <protection locked="0"/>
    </xf>
    <xf numFmtId="0" fontId="12" fillId="4" borderId="12" xfId="0" applyFont="1" applyFill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31" xfId="0" applyFont="1" applyBorder="1" applyAlignment="1" applyProtection="1">
      <alignment horizontal="left" wrapText="1"/>
      <protection locked="0"/>
    </xf>
    <xf numFmtId="0" fontId="1" fillId="0" borderId="32" xfId="0" applyFont="1" applyBorder="1" applyAlignment="1" applyProtection="1">
      <alignment horizontal="left" wrapText="1"/>
      <protection locked="0"/>
    </xf>
    <xf numFmtId="0" fontId="1" fillId="0" borderId="33" xfId="0" applyFont="1" applyBorder="1" applyAlignment="1" applyProtection="1">
      <alignment horizontal="left" wrapText="1"/>
      <protection locked="0"/>
    </xf>
    <xf numFmtId="0" fontId="11" fillId="2" borderId="22" xfId="0" applyFont="1" applyFill="1" applyBorder="1" applyAlignment="1" applyProtection="1">
      <alignment horizontal="center" vertical="center" wrapText="1"/>
      <protection locked="0"/>
    </xf>
    <xf numFmtId="0" fontId="11" fillId="2" borderId="23" xfId="0" applyFont="1" applyFill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1" fillId="2" borderId="20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15" xfId="0" applyFont="1" applyBorder="1" applyAlignment="1" applyProtection="1">
      <alignment horizontal="center"/>
      <protection locked="0"/>
    </xf>
    <xf numFmtId="0" fontId="8" fillId="0" borderId="16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14" fontId="7" fillId="0" borderId="15" xfId="0" applyNumberFormat="1" applyFont="1" applyBorder="1" applyAlignment="1" applyProtection="1">
      <alignment horizontal="center"/>
      <protection locked="0"/>
    </xf>
    <xf numFmtId="14" fontId="7" fillId="0" borderId="16" xfId="0" applyNumberFormat="1" applyFont="1" applyBorder="1" applyAlignment="1" applyProtection="1">
      <alignment horizontal="center"/>
      <protection locked="0"/>
    </xf>
    <xf numFmtId="14" fontId="7" fillId="0" borderId="17" xfId="0" applyNumberFormat="1" applyFont="1" applyBorder="1" applyAlignment="1" applyProtection="1">
      <alignment horizontal="center"/>
      <protection locked="0"/>
    </xf>
    <xf numFmtId="14" fontId="8" fillId="0" borderId="15" xfId="0" applyNumberFormat="1" applyFont="1" applyBorder="1" applyAlignment="1" applyProtection="1">
      <alignment horizontal="center"/>
      <protection locked="0"/>
    </xf>
    <xf numFmtId="14" fontId="8" fillId="0" borderId="16" xfId="0" applyNumberFormat="1" applyFont="1" applyBorder="1" applyAlignment="1" applyProtection="1">
      <alignment horizontal="center"/>
      <protection locked="0"/>
    </xf>
    <xf numFmtId="14" fontId="8" fillId="0" borderId="17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9</xdr:col>
      <xdr:colOff>238125</xdr:colOff>
      <xdr:row>1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3305174" cy="20955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S31" sqref="S31"/>
    </sheetView>
  </sheetViews>
  <sheetFormatPr defaultColWidth="9.140625" defaultRowHeight="15" x14ac:dyDescent="0.25"/>
  <cols>
    <col min="1" max="1" width="6.5703125" style="5" customWidth="1"/>
    <col min="2" max="2" width="12.42578125" style="5" customWidth="1"/>
    <col min="3" max="3" width="11.42578125" style="5" customWidth="1"/>
    <col min="4" max="5" width="9.28515625" style="5" customWidth="1"/>
    <col min="6" max="6" width="12.140625" style="5" customWidth="1"/>
    <col min="7" max="7" width="6.42578125" style="5" customWidth="1"/>
    <col min="8" max="8" width="13.42578125" style="5" customWidth="1"/>
    <col min="9" max="9" width="17.42578125" style="5" customWidth="1"/>
    <col min="10" max="10" width="11.28515625" style="5" customWidth="1"/>
    <col min="11" max="11" width="11.85546875" style="5" customWidth="1"/>
    <col min="12" max="16384" width="9.140625" style="5"/>
  </cols>
  <sheetData>
    <row r="1" spans="1:11" ht="22.5" customHeight="1" x14ac:dyDescent="0.25">
      <c r="H1" s="6"/>
    </row>
    <row r="2" spans="1:11" ht="22.5" customHeight="1" thickBot="1" x14ac:dyDescent="0.35">
      <c r="I2" s="56" t="s">
        <v>22</v>
      </c>
      <c r="J2" s="57" t="str">
        <f>A4</f>
        <v>052/26</v>
      </c>
    </row>
    <row r="3" spans="1:11" s="7" customFormat="1" ht="19.5" customHeight="1" x14ac:dyDescent="0.25">
      <c r="A3" s="126" t="s">
        <v>0</v>
      </c>
      <c r="B3" s="127"/>
      <c r="C3" s="130" t="s">
        <v>91</v>
      </c>
      <c r="D3" s="131"/>
      <c r="E3" s="131"/>
      <c r="F3" s="131"/>
      <c r="G3" s="132"/>
      <c r="H3" s="127" t="s">
        <v>92</v>
      </c>
      <c r="I3" s="127"/>
      <c r="J3" s="127"/>
      <c r="K3" s="133"/>
    </row>
    <row r="4" spans="1:11" ht="15.75" customHeight="1" thickBot="1" x14ac:dyDescent="0.3">
      <c r="A4" s="128" t="s">
        <v>104</v>
      </c>
      <c r="B4" s="129"/>
      <c r="C4" s="134">
        <v>46114</v>
      </c>
      <c r="D4" s="135"/>
      <c r="E4" s="135"/>
      <c r="F4" s="135"/>
      <c r="G4" s="136"/>
      <c r="H4" s="137">
        <v>46119</v>
      </c>
      <c r="I4" s="138"/>
      <c r="J4" s="138"/>
      <c r="K4" s="139"/>
    </row>
    <row r="5" spans="1:11" ht="79.5" customHeight="1" thickBot="1" x14ac:dyDescent="0.3">
      <c r="A5" s="74" t="s">
        <v>85</v>
      </c>
      <c r="B5" s="75"/>
      <c r="C5" s="75"/>
      <c r="D5" s="75"/>
      <c r="E5" s="75"/>
      <c r="F5" s="75"/>
      <c r="G5" s="75"/>
      <c r="H5" s="75"/>
      <c r="I5" s="75"/>
      <c r="J5" s="75"/>
      <c r="K5" s="76"/>
    </row>
    <row r="6" spans="1:11" ht="22.5" customHeight="1" thickBot="1" x14ac:dyDescent="0.3">
      <c r="A6" s="68" t="s">
        <v>86</v>
      </c>
      <c r="B6" s="13"/>
      <c r="C6" s="13"/>
      <c r="D6" s="13"/>
      <c r="E6" s="13"/>
      <c r="F6" s="13"/>
      <c r="G6" s="13"/>
      <c r="H6" s="13"/>
      <c r="J6" s="66" t="s">
        <v>69</v>
      </c>
      <c r="K6" s="14"/>
    </row>
    <row r="7" spans="1:11" ht="15" customHeight="1" x14ac:dyDescent="0.25">
      <c r="A7" s="82" t="s">
        <v>1</v>
      </c>
      <c r="B7" s="84" t="s">
        <v>23</v>
      </c>
      <c r="C7" s="80" t="s">
        <v>73</v>
      </c>
      <c r="D7" s="120" t="s">
        <v>94</v>
      </c>
      <c r="E7" s="121"/>
      <c r="F7" s="121"/>
      <c r="G7" s="121"/>
      <c r="H7" s="122"/>
      <c r="I7" s="80" t="s">
        <v>95</v>
      </c>
      <c r="J7" s="104" t="s">
        <v>2</v>
      </c>
      <c r="K7" s="105"/>
    </row>
    <row r="8" spans="1:11" ht="30.75" customHeight="1" x14ac:dyDescent="0.25">
      <c r="A8" s="83"/>
      <c r="B8" s="85"/>
      <c r="C8" s="81"/>
      <c r="D8" s="123"/>
      <c r="E8" s="124"/>
      <c r="F8" s="124"/>
      <c r="G8" s="124"/>
      <c r="H8" s="125"/>
      <c r="I8" s="81"/>
      <c r="J8" s="31" t="s">
        <v>24</v>
      </c>
      <c r="K8" s="30" t="s">
        <v>3</v>
      </c>
    </row>
    <row r="9" spans="1:11" ht="69.75" customHeight="1" thickBot="1" x14ac:dyDescent="0.3">
      <c r="A9" s="24">
        <v>1</v>
      </c>
      <c r="B9" s="69">
        <v>12</v>
      </c>
      <c r="C9" s="36" t="s">
        <v>100</v>
      </c>
      <c r="D9" s="92" t="s">
        <v>101</v>
      </c>
      <c r="E9" s="93"/>
      <c r="F9" s="93"/>
      <c r="G9" s="93"/>
      <c r="H9" s="94"/>
      <c r="I9" s="37" t="s">
        <v>102</v>
      </c>
      <c r="J9" s="41"/>
      <c r="K9" s="42"/>
    </row>
    <row r="10" spans="1:11" ht="15" hidden="1" customHeight="1" x14ac:dyDescent="0.25">
      <c r="A10" s="24">
        <v>2</v>
      </c>
      <c r="B10" s="69"/>
      <c r="C10" s="36"/>
      <c r="D10" s="98"/>
      <c r="E10" s="99"/>
      <c r="F10" s="99"/>
      <c r="G10" s="99"/>
      <c r="H10" s="100"/>
      <c r="I10" s="37"/>
      <c r="J10" s="43"/>
      <c r="K10" s="44"/>
    </row>
    <row r="11" spans="1:11" ht="15" hidden="1" customHeight="1" thickBot="1" x14ac:dyDescent="0.3">
      <c r="A11" s="24">
        <v>3</v>
      </c>
      <c r="B11" s="69"/>
      <c r="C11" s="36"/>
      <c r="D11" s="95"/>
      <c r="E11" s="96"/>
      <c r="F11" s="96"/>
      <c r="G11" s="96"/>
      <c r="H11" s="97"/>
      <c r="I11" s="37"/>
      <c r="J11" s="45"/>
      <c r="K11" s="46"/>
    </row>
    <row r="12" spans="1:11" ht="15" hidden="1" customHeight="1" x14ac:dyDescent="0.25">
      <c r="A12" s="24">
        <v>4</v>
      </c>
      <c r="B12" s="69"/>
      <c r="C12" s="36"/>
      <c r="D12" s="95"/>
      <c r="E12" s="96"/>
      <c r="F12" s="96"/>
      <c r="G12" s="96"/>
      <c r="H12" s="97"/>
      <c r="I12" s="37"/>
      <c r="J12" s="45"/>
      <c r="K12" s="46"/>
    </row>
    <row r="13" spans="1:11" ht="15" hidden="1" customHeight="1" x14ac:dyDescent="0.25">
      <c r="A13" s="24">
        <v>5</v>
      </c>
      <c r="B13" s="69"/>
      <c r="C13" s="36"/>
      <c r="D13" s="95"/>
      <c r="E13" s="109"/>
      <c r="F13" s="109"/>
      <c r="G13" s="109"/>
      <c r="H13" s="110"/>
      <c r="I13" s="37"/>
      <c r="J13" s="45"/>
      <c r="K13" s="46"/>
    </row>
    <row r="14" spans="1:11" ht="15" hidden="1" customHeight="1" x14ac:dyDescent="0.25">
      <c r="A14" s="24">
        <v>6</v>
      </c>
      <c r="B14" s="69"/>
      <c r="C14" s="36"/>
      <c r="D14" s="111"/>
      <c r="E14" s="112"/>
      <c r="F14" s="112"/>
      <c r="G14" s="112"/>
      <c r="H14" s="113"/>
      <c r="I14" s="37"/>
      <c r="J14" s="45"/>
      <c r="K14" s="46"/>
    </row>
    <row r="15" spans="1:11" ht="15" hidden="1" customHeight="1" x14ac:dyDescent="0.25">
      <c r="A15" s="24">
        <v>7</v>
      </c>
      <c r="B15" s="69"/>
      <c r="C15" s="36"/>
      <c r="D15" s="111"/>
      <c r="E15" s="114"/>
      <c r="F15" s="114"/>
      <c r="G15" s="114"/>
      <c r="H15" s="115"/>
      <c r="I15" s="37"/>
      <c r="J15" s="45"/>
      <c r="K15" s="46"/>
    </row>
    <row r="16" spans="1:11" ht="15" hidden="1" customHeight="1" x14ac:dyDescent="0.25">
      <c r="A16" s="24">
        <v>8</v>
      </c>
      <c r="B16" s="69"/>
      <c r="C16" s="36"/>
      <c r="D16" s="111"/>
      <c r="E16" s="112"/>
      <c r="F16" s="112"/>
      <c r="G16" s="112"/>
      <c r="H16" s="113"/>
      <c r="I16" s="29"/>
      <c r="J16" s="45"/>
      <c r="K16" s="46"/>
    </row>
    <row r="17" spans="1:18" s="28" customFormat="1" ht="15" hidden="1" customHeight="1" x14ac:dyDescent="0.25">
      <c r="A17" s="24">
        <v>9</v>
      </c>
      <c r="B17" s="35"/>
      <c r="C17" s="33"/>
      <c r="D17" s="111"/>
      <c r="E17" s="112"/>
      <c r="F17" s="112"/>
      <c r="G17" s="112"/>
      <c r="H17" s="113"/>
      <c r="I17" s="34"/>
      <c r="J17" s="47"/>
      <c r="K17" s="48"/>
    </row>
    <row r="18" spans="1:18" ht="15" hidden="1" customHeight="1" x14ac:dyDescent="0.25">
      <c r="A18" s="24">
        <v>10</v>
      </c>
      <c r="B18" s="49"/>
      <c r="C18" s="33"/>
      <c r="D18" s="98"/>
      <c r="E18" s="99"/>
      <c r="F18" s="99"/>
      <c r="G18" s="99"/>
      <c r="H18" s="100"/>
      <c r="I18" s="34"/>
      <c r="J18" s="45"/>
      <c r="K18" s="46"/>
    </row>
    <row r="19" spans="1:18" ht="15" hidden="1" customHeight="1" x14ac:dyDescent="0.25">
      <c r="A19" s="38">
        <v>11</v>
      </c>
      <c r="B19" s="49"/>
      <c r="C19" s="29"/>
      <c r="D19" s="98"/>
      <c r="E19" s="99"/>
      <c r="F19" s="99"/>
      <c r="G19" s="99"/>
      <c r="H19" s="100"/>
      <c r="I19" s="29"/>
      <c r="J19" s="45"/>
      <c r="K19" s="46"/>
    </row>
    <row r="20" spans="1:18" ht="15" hidden="1" customHeight="1" x14ac:dyDescent="0.25">
      <c r="A20" s="38">
        <v>12</v>
      </c>
      <c r="B20" s="49"/>
      <c r="C20" s="29"/>
      <c r="D20" s="89"/>
      <c r="E20" s="90"/>
      <c r="F20" s="90"/>
      <c r="G20" s="90"/>
      <c r="H20" s="91"/>
      <c r="I20" s="29"/>
      <c r="J20" s="45"/>
      <c r="K20" s="46"/>
    </row>
    <row r="21" spans="1:18" ht="15" hidden="1" customHeight="1" x14ac:dyDescent="0.25">
      <c r="A21" s="39">
        <v>13</v>
      </c>
      <c r="B21" s="50"/>
      <c r="C21" s="32"/>
      <c r="D21" s="89"/>
      <c r="E21" s="90"/>
      <c r="F21" s="90"/>
      <c r="G21" s="90"/>
      <c r="H21" s="91"/>
      <c r="I21" s="29"/>
      <c r="J21" s="45"/>
      <c r="K21" s="46"/>
    </row>
    <row r="22" spans="1:18" ht="15" hidden="1" customHeight="1" x14ac:dyDescent="0.25">
      <c r="A22" s="39">
        <v>14</v>
      </c>
      <c r="B22" s="50"/>
      <c r="C22" s="32"/>
      <c r="D22" s="89"/>
      <c r="E22" s="90"/>
      <c r="F22" s="90"/>
      <c r="G22" s="90"/>
      <c r="H22" s="91"/>
      <c r="I22" s="29"/>
      <c r="J22" s="45"/>
      <c r="K22" s="46"/>
    </row>
    <row r="23" spans="1:18" ht="15" hidden="1" customHeight="1" thickBot="1" x14ac:dyDescent="0.3">
      <c r="A23" s="40">
        <v>15</v>
      </c>
      <c r="B23" s="50"/>
      <c r="C23" s="32"/>
      <c r="D23" s="89"/>
      <c r="E23" s="90"/>
      <c r="F23" s="90"/>
      <c r="G23" s="90"/>
      <c r="H23" s="91"/>
      <c r="I23" s="29"/>
      <c r="J23" s="45"/>
      <c r="K23" s="46"/>
    </row>
    <row r="24" spans="1:18" ht="15" customHeight="1" x14ac:dyDescent="0.25">
      <c r="A24" s="8"/>
      <c r="B24" s="15"/>
      <c r="C24" s="9"/>
      <c r="D24" s="9"/>
      <c r="E24" s="27"/>
      <c r="F24" s="55" t="s">
        <v>4</v>
      </c>
      <c r="G24" s="27"/>
      <c r="H24" s="9"/>
      <c r="I24" s="9"/>
      <c r="J24" s="16"/>
      <c r="K24" s="17"/>
    </row>
    <row r="25" spans="1:18" ht="15" customHeight="1" x14ac:dyDescent="0.25">
      <c r="A25" s="70" t="s">
        <v>78</v>
      </c>
      <c r="C25" s="5" t="s">
        <v>27</v>
      </c>
      <c r="H25" s="5" t="s">
        <v>35</v>
      </c>
      <c r="K25" s="10"/>
    </row>
    <row r="26" spans="1:18" ht="15" customHeight="1" x14ac:dyDescent="0.25">
      <c r="A26" s="70" t="str">
        <f>IF(J6="Materiais:","Forma de entrega:","Forma de execução:")</f>
        <v>Forma de execução:</v>
      </c>
      <c r="C26" s="5" t="s">
        <v>30</v>
      </c>
      <c r="D26" s="7"/>
      <c r="G26" s="71"/>
      <c r="H26" s="116" t="str">
        <f>IF(J6="Materiais:","Frete: CIF","Forma de pagamento:")</f>
        <v>Forma de pagamento:</v>
      </c>
      <c r="I26" s="116"/>
      <c r="J26" s="5" t="s">
        <v>103</v>
      </c>
    </row>
    <row r="27" spans="1:18" ht="15" customHeight="1" x14ac:dyDescent="0.25">
      <c r="A27" s="118" t="s">
        <v>84</v>
      </c>
      <c r="B27" s="119"/>
      <c r="C27" s="119"/>
      <c r="D27" s="117" t="s">
        <v>105</v>
      </c>
      <c r="E27" s="117"/>
      <c r="F27" s="117"/>
      <c r="G27" s="71"/>
      <c r="H27" s="72"/>
      <c r="I27" s="72"/>
    </row>
    <row r="28" spans="1:18" ht="15" customHeight="1" x14ac:dyDescent="0.25">
      <c r="A28" s="70" t="str">
        <f>IF(J6="Materiais:","Horário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K28" s="10"/>
    </row>
    <row r="29" spans="1:18" ht="15" customHeight="1" x14ac:dyDescent="0.25">
      <c r="A29" s="70" t="s">
        <v>83</v>
      </c>
      <c r="H29" s="5" t="s">
        <v>36</v>
      </c>
      <c r="K29" s="10"/>
    </row>
    <row r="30" spans="1:18" ht="24" customHeight="1" thickBot="1" x14ac:dyDescent="0.3">
      <c r="A30" s="106" t="s">
        <v>102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8"/>
      <c r="O30" s="5" t="s">
        <v>81</v>
      </c>
    </row>
    <row r="31" spans="1:18" ht="63.75" customHeight="1" thickBot="1" x14ac:dyDescent="0.3">
      <c r="A31" s="86" t="s">
        <v>87</v>
      </c>
      <c r="B31" s="87"/>
      <c r="C31" s="87"/>
      <c r="D31" s="87"/>
      <c r="E31" s="87"/>
      <c r="F31" s="87"/>
      <c r="G31" s="87"/>
      <c r="H31" s="87"/>
      <c r="I31" s="87"/>
      <c r="J31" s="87"/>
      <c r="K31" s="88"/>
      <c r="R31" s="53"/>
    </row>
    <row r="32" spans="1:18" x14ac:dyDescent="0.25">
      <c r="A32" s="77" t="s">
        <v>93</v>
      </c>
      <c r="B32" s="78"/>
      <c r="C32" s="78"/>
      <c r="D32" s="78"/>
      <c r="E32" s="78"/>
      <c r="F32" s="78"/>
      <c r="G32" s="78"/>
      <c r="H32" s="78"/>
      <c r="I32" s="78"/>
      <c r="J32" s="78"/>
      <c r="K32" s="79"/>
    </row>
    <row r="33" spans="1:11" x14ac:dyDescent="0.25">
      <c r="A33" s="11" t="s">
        <v>5</v>
      </c>
      <c r="K33" s="10"/>
    </row>
    <row r="34" spans="1:11" x14ac:dyDescent="0.25">
      <c r="A34" s="11" t="s">
        <v>6</v>
      </c>
      <c r="G34" s="5" t="s">
        <v>7</v>
      </c>
      <c r="K34" s="10"/>
    </row>
    <row r="35" spans="1:11" x14ac:dyDescent="0.25">
      <c r="A35" s="11" t="s">
        <v>8</v>
      </c>
      <c r="G35" s="5" t="s">
        <v>9</v>
      </c>
      <c r="K35" s="10"/>
    </row>
    <row r="36" spans="1:11" x14ac:dyDescent="0.25">
      <c r="A36" s="11" t="s">
        <v>10</v>
      </c>
      <c r="G36" s="5" t="s">
        <v>11</v>
      </c>
      <c r="I36" s="5" t="s">
        <v>12</v>
      </c>
      <c r="K36" s="10"/>
    </row>
    <row r="37" spans="1:11" x14ac:dyDescent="0.25">
      <c r="A37" s="11" t="s">
        <v>13</v>
      </c>
      <c r="G37" s="5" t="s">
        <v>14</v>
      </c>
      <c r="I37" s="18" t="s">
        <v>15</v>
      </c>
      <c r="K37" s="10"/>
    </row>
    <row r="38" spans="1:11" x14ac:dyDescent="0.25">
      <c r="A38" s="11" t="s">
        <v>16</v>
      </c>
      <c r="D38" s="5" t="s">
        <v>17</v>
      </c>
      <c r="G38" s="5" t="s">
        <v>18</v>
      </c>
      <c r="I38" s="18" t="s">
        <v>19</v>
      </c>
      <c r="K38" s="10"/>
    </row>
    <row r="39" spans="1:11" x14ac:dyDescent="0.25">
      <c r="A39" s="11" t="s">
        <v>32</v>
      </c>
      <c r="K39" s="10"/>
    </row>
    <row r="40" spans="1:11" ht="15.75" thickBot="1" x14ac:dyDescent="0.3">
      <c r="A40" s="12" t="s">
        <v>20</v>
      </c>
      <c r="B40" s="13"/>
      <c r="C40" s="13"/>
      <c r="D40" s="13"/>
      <c r="E40" s="13"/>
      <c r="F40" s="13" t="s">
        <v>21</v>
      </c>
      <c r="G40" s="13"/>
      <c r="H40" s="13"/>
      <c r="I40" s="13"/>
      <c r="J40" s="13"/>
      <c r="K40" s="14"/>
    </row>
    <row r="41" spans="1:11" ht="15.75" x14ac:dyDescent="0.25">
      <c r="A41" s="61" t="s">
        <v>82</v>
      </c>
      <c r="B41" s="52"/>
      <c r="C41" s="52"/>
      <c r="D41" s="52"/>
      <c r="E41" s="52"/>
      <c r="F41" s="52"/>
      <c r="G41" s="52"/>
      <c r="H41" s="52"/>
      <c r="I41" s="58"/>
      <c r="J41" s="58"/>
      <c r="K41" s="59"/>
    </row>
    <row r="42" spans="1:11" s="7" customFormat="1" ht="15.75" x14ac:dyDescent="0.25">
      <c r="A42" s="73" t="s">
        <v>97</v>
      </c>
      <c r="B42" s="51"/>
      <c r="C42" s="51"/>
      <c r="D42" s="51"/>
      <c r="K42" s="62"/>
    </row>
    <row r="43" spans="1:11" s="7" customFormat="1" ht="15.75" x14ac:dyDescent="0.25">
      <c r="A43" s="63" t="str">
        <f>IF(A42="Adézio Machado","adezio.machado@scgas.com.br",IF(A42="Karen Kunzler Graff","karen.graff@scgas.com.br",IF(A42="Giovani Della Rocca","giovani.rocca@scgas.com.br",IF(A42="Roberta Fiamoncini da Silva","roberta.silva@scgas.com.br",IF(A42="Tirza Torres Pereira","tirza.pereira@scgas.com.br",IF(A42="Luciana Cristina da Silva","luciana.silva@scgas.com.br",IF(A42="Valdete Aparecida Andrett","valdete.andrett","")))))))</f>
        <v>valdete.andrett</v>
      </c>
      <c r="B43" s="64"/>
      <c r="C43" s="64"/>
      <c r="D43" s="64"/>
      <c r="K43" s="62"/>
    </row>
    <row r="44" spans="1:11" s="7" customFormat="1" ht="16.5" thickBot="1" x14ac:dyDescent="0.3">
      <c r="A44" s="65" t="s">
        <v>79</v>
      </c>
      <c r="B44" s="66"/>
      <c r="C44" s="66"/>
      <c r="D44" s="66"/>
      <c r="E44" s="60"/>
      <c r="F44" s="60"/>
      <c r="G44" s="60"/>
      <c r="H44" s="60"/>
      <c r="I44" s="60"/>
      <c r="J44" s="60"/>
      <c r="K44" s="67"/>
    </row>
    <row r="45" spans="1:11" ht="77.25" customHeight="1" thickBot="1" x14ac:dyDescent="0.3">
      <c r="A45" s="101" t="s">
        <v>88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3"/>
    </row>
    <row r="83" spans="1:17" s="20" customForma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20" t="s">
        <v>70</v>
      </c>
    </row>
    <row r="84" spans="1:17" s="20" customForma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20" t="s">
        <v>71</v>
      </c>
    </row>
    <row r="85" spans="1:17" s="20" customForma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</row>
    <row r="86" spans="1:17" s="21" customFormat="1" x14ac:dyDescent="0.25">
      <c r="A86" s="20" t="e">
        <f>CONCATENATE(C86,K86)</f>
        <v>#REF!</v>
      </c>
      <c r="B86" s="20" t="e">
        <f>A87&amp;"\"</f>
        <v>#REF!</v>
      </c>
      <c r="C86" s="20" t="e">
        <f>"V:\Gerhs\SUPRIMENTOS\LICITAÇÕES E CONTRATOS\"&amp;#REF!&amp;"\COTAÇÕES DE COMPRAS"&amp;"\"</f>
        <v>#REF!</v>
      </c>
      <c r="D86" s="20"/>
      <c r="E86" s="20"/>
      <c r="F86" s="20"/>
      <c r="G86" s="20"/>
      <c r="H86" s="20"/>
      <c r="I86" s="20"/>
      <c r="J86" s="20"/>
      <c r="K86" s="20" t="e">
        <f>#REF!&amp;" - "&amp;LEFT($D$9,30)&amp;"-"</f>
        <v>#REF!</v>
      </c>
      <c r="M86" s="25"/>
      <c r="N86" s="25"/>
      <c r="O86" s="25"/>
      <c r="P86" s="25"/>
      <c r="Q86" s="25"/>
    </row>
    <row r="87" spans="1:17" s="21" customFormat="1" x14ac:dyDescent="0.25">
      <c r="A87" s="20" t="e">
        <f>CONCATENATE($C$86,$K$86,L83)</f>
        <v>#REF!</v>
      </c>
      <c r="B87" s="20" t="e">
        <f>#REF!&amp;"_"&amp;#REF!&amp;".xlsm"</f>
        <v>#REF!</v>
      </c>
      <c r="C87" s="20"/>
      <c r="D87" s="20"/>
      <c r="E87" s="20"/>
      <c r="F87" s="20"/>
      <c r="G87" s="20"/>
      <c r="H87" s="20"/>
      <c r="I87" s="20"/>
      <c r="J87" s="20"/>
      <c r="K87" s="20"/>
      <c r="M87" s="25"/>
      <c r="N87" s="25"/>
      <c r="O87" s="25"/>
      <c r="P87" s="25"/>
      <c r="Q87" s="25"/>
    </row>
    <row r="88" spans="1:17" s="21" customFormat="1" x14ac:dyDescent="0.25">
      <c r="A88" s="20" t="e">
        <f>CONCATENATE($C$86,$K$86,L84)</f>
        <v>#REF!</v>
      </c>
      <c r="B88" s="20" t="e">
        <f>#REF!&amp;"_Cotação_"&amp;#REF!&amp;".pdf"</f>
        <v>#REF!</v>
      </c>
      <c r="C88" s="20"/>
      <c r="D88" s="20"/>
      <c r="E88" s="20"/>
      <c r="F88" s="20"/>
      <c r="G88" s="20"/>
      <c r="H88" s="20"/>
      <c r="I88" s="20"/>
      <c r="J88" s="20"/>
      <c r="K88" s="20"/>
      <c r="M88" s="25"/>
      <c r="N88" s="25"/>
      <c r="O88" s="25"/>
      <c r="P88" s="25"/>
      <c r="Q88" s="25"/>
    </row>
    <row r="89" spans="1:17" s="21" customFormat="1" x14ac:dyDescent="0.25">
      <c r="B89" s="20" t="e">
        <f>#REF!&amp;"_Comparativo_"&amp;#REF!&amp;".pdf"</f>
        <v>#REF!</v>
      </c>
      <c r="M89" s="25"/>
      <c r="N89" s="25"/>
      <c r="O89" s="25"/>
      <c r="P89" s="25"/>
      <c r="Q89" s="25"/>
    </row>
    <row r="90" spans="1:17" s="21" customFormat="1" x14ac:dyDescent="0.25">
      <c r="B90" s="20" t="e">
        <f>#REF!&amp;"_Resultado_"&amp;#REF!&amp;".pdf"</f>
        <v>#REF!</v>
      </c>
      <c r="M90" s="25"/>
      <c r="N90" s="25"/>
      <c r="O90" s="25"/>
      <c r="P90" s="25"/>
      <c r="Q90" s="25"/>
    </row>
    <row r="91" spans="1:17" s="21" customFormat="1" x14ac:dyDescent="0.25">
      <c r="B91" s="20" t="e">
        <f>"V:\Gerhs\SUPRIMENTOS\LICITAÇÕES E CONTRATOS\"&amp;#REF!&amp;"\COTAÇÕES DE COMPRAS\000 - COTAÇÕES ME-EPP\" &amp; "Formulário de Cotação - ME-EPP2.xlsm"</f>
        <v>#REF!</v>
      </c>
      <c r="M91" s="25"/>
      <c r="N91" s="25"/>
      <c r="O91" s="25"/>
      <c r="P91" s="25"/>
      <c r="Q91" s="25"/>
    </row>
    <row r="92" spans="1:17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5"/>
      <c r="N92" s="25"/>
      <c r="O92" s="25"/>
      <c r="P92" s="25"/>
      <c r="Q92" s="25"/>
    </row>
    <row r="93" spans="1:17" ht="15.75" x14ac:dyDescent="0.25">
      <c r="A93" s="21"/>
      <c r="B93" s="22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052/26. 
Aguardaremos retorno até 07/04/2026.
Favor nos enviar a proposta em papel timbrado de sua empresa, NÃO UTILIZAR A LOGOMARCA DA SCGÁS. 
 Atenciosamente, 
 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5"/>
      <c r="N93" s="25"/>
      <c r="O93" s="25"/>
      <c r="P93" s="25"/>
      <c r="Q93" s="25"/>
    </row>
    <row r="94" spans="1:17" x14ac:dyDescent="0.25">
      <c r="A94" s="21"/>
      <c r="B94" s="23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052/26,  encerrada em 07/04/2026.
 Atenciosamente, 
 Valdete Aparecida Andrett 
Fone: 48 3229-1200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5"/>
      <c r="N94" s="25"/>
      <c r="O94" s="25"/>
      <c r="P94" s="25"/>
      <c r="Q94" s="25"/>
    </row>
    <row r="95" spans="1:17" ht="15.75" x14ac:dyDescent="0.25">
      <c r="A95" s="25"/>
      <c r="B95" s="26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1:17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1:17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</sheetData>
  <dataConsolidate/>
  <mergeCells count="35">
    <mergeCell ref="A3:B3"/>
    <mergeCell ref="A4:B4"/>
    <mergeCell ref="C3:G3"/>
    <mergeCell ref="H3:K3"/>
    <mergeCell ref="C4:G4"/>
    <mergeCell ref="H4:K4"/>
    <mergeCell ref="A45:K45"/>
    <mergeCell ref="J7:K7"/>
    <mergeCell ref="A30:K30"/>
    <mergeCell ref="D18:H18"/>
    <mergeCell ref="D13:H13"/>
    <mergeCell ref="D14:H14"/>
    <mergeCell ref="D17:H17"/>
    <mergeCell ref="D15:H15"/>
    <mergeCell ref="D16:H16"/>
    <mergeCell ref="H26:I26"/>
    <mergeCell ref="D27:F27"/>
    <mergeCell ref="A27:C27"/>
    <mergeCell ref="D7:H8"/>
    <mergeCell ref="A5:K5"/>
    <mergeCell ref="A32:K32"/>
    <mergeCell ref="I7:I8"/>
    <mergeCell ref="A7:A8"/>
    <mergeCell ref="B7:B8"/>
    <mergeCell ref="A31:K31"/>
    <mergeCell ref="D22:H22"/>
    <mergeCell ref="D23:H23"/>
    <mergeCell ref="D9:H9"/>
    <mergeCell ref="D11:H11"/>
    <mergeCell ref="D19:H19"/>
    <mergeCell ref="D20:H20"/>
    <mergeCell ref="D21:H21"/>
    <mergeCell ref="D10:H10"/>
    <mergeCell ref="D12:H12"/>
    <mergeCell ref="C7:C8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80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'NÃO EXLUIR'!$A$83:$A$86</xm:f>
          </x14:formula1>
          <xm:sqref>C25</xm:sqref>
        </x14:dataValidation>
        <x14:dataValidation type="list" allowBlank="1" showInputMessage="1" showErrorMessage="1" xr:uid="{00000000-0002-0000-0000-000001000000}">
          <x14:formula1>
            <xm:f>'NÃO EXLUIR'!$D$83:$D$85</xm:f>
          </x14:formula1>
          <xm:sqref>C26</xm:sqref>
        </x14:dataValidation>
        <x14:dataValidation type="list" allowBlank="1" showInputMessage="1" showErrorMessage="1" xr:uid="{00000000-0002-0000-0000-000003000000}">
          <x14:formula1>
            <xm:f>'NÃO EXLUIR'!$A$89:$A$91</xm:f>
          </x14:formula1>
          <xm:sqref>J6</xm:sqref>
        </x14:dataValidation>
        <x14:dataValidation type="list" errorStyle="warning" allowBlank="1" showInputMessage="1" showErrorMessage="1" xr:uid="{00000000-0002-0000-0000-000004000000}">
          <x14:formula1>
            <xm:f>'NÃO EXLUIR'!$D$87:$D$90</xm:f>
          </x14:formula1>
          <xm:sqref>J27</xm:sqref>
        </x14:dataValidation>
        <x14:dataValidation type="list" errorStyle="warning" allowBlank="1" showInputMessage="1" showErrorMessage="1" xr:uid="{00000000-0002-0000-0000-000005000000}">
          <x14:formula1>
            <xm:f>'NÃO EXLUIR'!$F$83:$F$89</xm:f>
          </x14:formula1>
          <xm:sqref>A30:K30</xm:sqref>
        </x14:dataValidation>
        <x14:dataValidation type="list" allowBlank="1" showInputMessage="1" showErrorMessage="1" xr:uid="{00000000-0002-0000-0000-000002000000}">
          <x14:formula1>
            <xm:f>'NÃO EXLUIR'!$H$83:$H$91</xm:f>
          </x14:formula1>
          <xm:sqref>A42</xm:sqref>
        </x14:dataValidation>
        <x14:dataValidation type="list" errorStyle="warning" allowBlank="1" showInputMessage="1" showErrorMessage="1" xr:uid="{EDC7D846-BD6B-4911-A5E5-F7B8B5F8B2B5}">
          <x14:formula1>
            <xm:f>'NÃO EXLUIR'!$D$87:$D$91</xm:f>
          </x14:formula1>
          <xm:sqref>J26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4"/>
  <dimension ref="A1:N110"/>
  <sheetViews>
    <sheetView workbookViewId="0">
      <selection activeCell="D92" sqref="D92"/>
    </sheetView>
  </sheetViews>
  <sheetFormatPr defaultColWidth="9.140625" defaultRowHeight="13.5" customHeight="1" x14ac:dyDescent="0.25"/>
  <cols>
    <col min="1" max="13" width="9.140625" style="1"/>
    <col min="14" max="14" width="12.42578125" style="1" bestFit="1" customWidth="1"/>
    <col min="15" max="16384" width="9.140625" style="1"/>
  </cols>
  <sheetData>
    <row r="1" spans="2:10" ht="13.5" customHeight="1" x14ac:dyDescent="0.25">
      <c r="B1" s="19" t="s">
        <v>64</v>
      </c>
      <c r="C1" s="19"/>
      <c r="D1" s="19"/>
      <c r="E1" s="19"/>
      <c r="F1" s="19"/>
      <c r="G1" s="19"/>
      <c r="H1" s="19"/>
      <c r="I1" s="19"/>
      <c r="J1" s="19"/>
    </row>
    <row r="3" spans="2:10" ht="13.5" hidden="1" customHeight="1" x14ac:dyDescent="0.25"/>
    <row r="4" spans="2:10" ht="13.5" hidden="1" customHeight="1" x14ac:dyDescent="0.25"/>
    <row r="5" spans="2:10" ht="13.5" hidden="1" customHeight="1" x14ac:dyDescent="0.25"/>
    <row r="6" spans="2:10" ht="13.5" hidden="1" customHeight="1" x14ac:dyDescent="0.25"/>
    <row r="7" spans="2:10" ht="13.5" hidden="1" customHeight="1" x14ac:dyDescent="0.25"/>
    <row r="8" spans="2:10" ht="13.5" hidden="1" customHeight="1" x14ac:dyDescent="0.25"/>
    <row r="9" spans="2:10" ht="13.5" hidden="1" customHeight="1" x14ac:dyDescent="0.25"/>
    <row r="10" spans="2:10" ht="13.5" hidden="1" customHeight="1" x14ac:dyDescent="0.25"/>
    <row r="11" spans="2:10" ht="13.5" hidden="1" customHeight="1" x14ac:dyDescent="0.25"/>
    <row r="12" spans="2:10" ht="13.5" hidden="1" customHeight="1" x14ac:dyDescent="0.25"/>
    <row r="13" spans="2:10" ht="13.5" hidden="1" customHeight="1" x14ac:dyDescent="0.25"/>
    <row r="14" spans="2:10" ht="13.5" hidden="1" customHeight="1" x14ac:dyDescent="0.25"/>
    <row r="15" spans="2:10" ht="13.5" hidden="1" customHeight="1" x14ac:dyDescent="0.25"/>
    <row r="16" spans="2:10" ht="13.5" hidden="1" customHeight="1" x14ac:dyDescent="0.25"/>
    <row r="17" ht="13.5" hidden="1" customHeight="1" x14ac:dyDescent="0.25"/>
    <row r="18" ht="13.5" hidden="1" customHeight="1" x14ac:dyDescent="0.25"/>
    <row r="19" ht="13.5" hidden="1" customHeight="1" x14ac:dyDescent="0.25"/>
    <row r="20" ht="13.5" hidden="1" customHeight="1" x14ac:dyDescent="0.25"/>
    <row r="21" ht="13.5" hidden="1" customHeight="1" x14ac:dyDescent="0.25"/>
    <row r="22" ht="13.5" hidden="1" customHeight="1" x14ac:dyDescent="0.25"/>
    <row r="23" ht="13.5" hidden="1" customHeight="1" x14ac:dyDescent="0.25"/>
    <row r="24" ht="13.5" hidden="1" customHeight="1" x14ac:dyDescent="0.25"/>
    <row r="25" ht="13.5" hidden="1" customHeight="1" x14ac:dyDescent="0.25"/>
    <row r="26" ht="13.5" hidden="1" customHeight="1" x14ac:dyDescent="0.25"/>
    <row r="27" ht="13.5" hidden="1" customHeight="1" x14ac:dyDescent="0.25"/>
    <row r="28" ht="13.5" hidden="1" customHeight="1" x14ac:dyDescent="0.25"/>
    <row r="29" ht="13.5" hidden="1" customHeight="1" x14ac:dyDescent="0.25"/>
    <row r="30" ht="13.5" hidden="1" customHeight="1" x14ac:dyDescent="0.25"/>
    <row r="31" ht="13.5" hidden="1" customHeight="1" x14ac:dyDescent="0.25"/>
    <row r="32" ht="13.5" hidden="1" customHeight="1" x14ac:dyDescent="0.25"/>
    <row r="33" ht="13.5" hidden="1" customHeight="1" x14ac:dyDescent="0.25"/>
    <row r="34" ht="13.5" hidden="1" customHeight="1" x14ac:dyDescent="0.25"/>
    <row r="35" ht="13.5" hidden="1" customHeight="1" x14ac:dyDescent="0.25"/>
    <row r="36" ht="13.5" hidden="1" customHeight="1" x14ac:dyDescent="0.25"/>
    <row r="37" ht="13.5" hidden="1" customHeight="1" x14ac:dyDescent="0.25"/>
    <row r="38" ht="13.5" hidden="1" customHeight="1" x14ac:dyDescent="0.25"/>
    <row r="39" ht="13.5" hidden="1" customHeight="1" x14ac:dyDescent="0.25"/>
    <row r="40" ht="13.5" hidden="1" customHeight="1" x14ac:dyDescent="0.25"/>
    <row r="41" ht="13.5" hidden="1" customHeight="1" x14ac:dyDescent="0.25"/>
    <row r="42" ht="13.5" hidden="1" customHeight="1" x14ac:dyDescent="0.25"/>
    <row r="43" ht="13.5" hidden="1" customHeight="1" x14ac:dyDescent="0.25"/>
    <row r="44" ht="13.5" hidden="1" customHeight="1" x14ac:dyDescent="0.25"/>
    <row r="45" ht="13.5" hidden="1" customHeight="1" x14ac:dyDescent="0.25"/>
    <row r="46" ht="13.5" hidden="1" customHeight="1" x14ac:dyDescent="0.25"/>
    <row r="47" ht="13.5" hidden="1" customHeight="1" x14ac:dyDescent="0.25"/>
    <row r="48" ht="13.5" hidden="1" customHeight="1" x14ac:dyDescent="0.25"/>
    <row r="49" ht="13.5" hidden="1" customHeight="1" x14ac:dyDescent="0.25"/>
    <row r="50" ht="13.5" hidden="1" customHeight="1" x14ac:dyDescent="0.25"/>
    <row r="51" ht="13.5" hidden="1" customHeight="1" x14ac:dyDescent="0.25"/>
    <row r="52" ht="13.5" hidden="1" customHeight="1" x14ac:dyDescent="0.25"/>
    <row r="53" ht="13.5" hidden="1" customHeight="1" x14ac:dyDescent="0.25"/>
    <row r="54" ht="13.5" hidden="1" customHeight="1" x14ac:dyDescent="0.25"/>
    <row r="55" ht="13.5" hidden="1" customHeight="1" x14ac:dyDescent="0.25"/>
    <row r="56" ht="13.5" hidden="1" customHeight="1" x14ac:dyDescent="0.25"/>
    <row r="57" ht="13.5" hidden="1" customHeight="1" x14ac:dyDescent="0.25"/>
    <row r="58" ht="13.5" hidden="1" customHeight="1" x14ac:dyDescent="0.25"/>
    <row r="59" ht="13.5" hidden="1" customHeight="1" x14ac:dyDescent="0.25"/>
    <row r="60" ht="13.5" hidden="1" customHeight="1" x14ac:dyDescent="0.25"/>
    <row r="61" ht="13.5" hidden="1" customHeight="1" x14ac:dyDescent="0.25"/>
    <row r="62" ht="13.5" hidden="1" customHeight="1" x14ac:dyDescent="0.25"/>
    <row r="63" ht="13.5" hidden="1" customHeight="1" x14ac:dyDescent="0.25"/>
    <row r="64" ht="13.5" hidden="1" customHeight="1" x14ac:dyDescent="0.25"/>
    <row r="65" ht="13.5" hidden="1" customHeight="1" x14ac:dyDescent="0.25"/>
    <row r="66" ht="13.5" hidden="1" customHeight="1" x14ac:dyDescent="0.25"/>
    <row r="67" ht="13.5" hidden="1" customHeight="1" x14ac:dyDescent="0.25"/>
    <row r="68" ht="13.5" hidden="1" customHeight="1" x14ac:dyDescent="0.25"/>
    <row r="69" ht="13.5" hidden="1" customHeight="1" x14ac:dyDescent="0.25"/>
    <row r="70" ht="13.5" hidden="1" customHeight="1" x14ac:dyDescent="0.25"/>
    <row r="71" ht="13.5" hidden="1" customHeight="1" x14ac:dyDescent="0.25"/>
    <row r="72" ht="13.5" hidden="1" customHeight="1" x14ac:dyDescent="0.25"/>
    <row r="74" ht="13.5" hidden="1" customHeight="1" x14ac:dyDescent="0.25"/>
    <row r="75" ht="13.5" hidden="1" customHeight="1" x14ac:dyDescent="0.25"/>
    <row r="76" ht="13.5" hidden="1" customHeight="1" x14ac:dyDescent="0.25"/>
    <row r="77" ht="13.5" hidden="1" customHeight="1" x14ac:dyDescent="0.25"/>
    <row r="78" ht="13.5" hidden="1" customHeight="1" x14ac:dyDescent="0.25"/>
    <row r="79" ht="13.5" hidden="1" customHeight="1" x14ac:dyDescent="0.25"/>
    <row r="80" ht="13.5" hidden="1" customHeight="1" x14ac:dyDescent="0.25"/>
    <row r="81" spans="1:14" ht="13.5" hidden="1" customHeight="1" x14ac:dyDescent="0.25"/>
    <row r="83" spans="1:14" ht="13.5" customHeight="1" x14ac:dyDescent="0.25">
      <c r="A83" s="2" t="s">
        <v>28</v>
      </c>
      <c r="B83" s="2"/>
      <c r="C83" s="2"/>
      <c r="D83" s="2" t="s">
        <v>28</v>
      </c>
      <c r="F83" s="1" t="s">
        <v>28</v>
      </c>
      <c r="H83" s="1" t="s">
        <v>28</v>
      </c>
      <c r="K83" s="1" t="s">
        <v>28</v>
      </c>
      <c r="M83" s="1" t="s">
        <v>28</v>
      </c>
    </row>
    <row r="84" spans="1:14" ht="13.5" customHeight="1" x14ac:dyDescent="0.25">
      <c r="A84" s="1" t="s">
        <v>25</v>
      </c>
      <c r="D84" s="1" t="s">
        <v>29</v>
      </c>
      <c r="F84" s="1" t="s">
        <v>31</v>
      </c>
      <c r="H84" s="1" t="s">
        <v>33</v>
      </c>
      <c r="K84" s="3" t="s">
        <v>37</v>
      </c>
      <c r="M84" s="1" t="s">
        <v>66</v>
      </c>
    </row>
    <row r="85" spans="1:14" ht="13.5" customHeight="1" x14ac:dyDescent="0.25">
      <c r="A85" s="1" t="s">
        <v>26</v>
      </c>
      <c r="D85" s="1" t="s">
        <v>30</v>
      </c>
      <c r="F85" s="54" t="s">
        <v>96</v>
      </c>
      <c r="H85" s="1" t="s">
        <v>80</v>
      </c>
      <c r="K85" s="3" t="s">
        <v>38</v>
      </c>
      <c r="M85" s="1" t="s">
        <v>68</v>
      </c>
    </row>
    <row r="86" spans="1:14" ht="13.5" customHeight="1" x14ac:dyDescent="0.25">
      <c r="A86" s="1" t="s">
        <v>27</v>
      </c>
      <c r="F86" s="1" t="s">
        <v>65</v>
      </c>
      <c r="H86" s="1" t="s">
        <v>34</v>
      </c>
      <c r="K86" s="3" t="s">
        <v>39</v>
      </c>
      <c r="M86" s="1" t="s">
        <v>67</v>
      </c>
    </row>
    <row r="87" spans="1:14" ht="13.5" customHeight="1" x14ac:dyDescent="0.25">
      <c r="D87" s="2" t="str">
        <f>IF(Cotação!J6="Materiais:","","SELECIONE")</f>
        <v>SELECIONE</v>
      </c>
      <c r="F87" s="1" t="s">
        <v>89</v>
      </c>
      <c r="H87" s="1" t="s">
        <v>75</v>
      </c>
      <c r="K87" s="3" t="s">
        <v>40</v>
      </c>
    </row>
    <row r="88" spans="1:14" ht="13.5" customHeight="1" x14ac:dyDescent="0.25">
      <c r="D88" s="1" t="str">
        <f>IF(Cotação!J6="Materiais:","","Único ao final")</f>
        <v>Único ao final</v>
      </c>
      <c r="F88" s="1" t="s">
        <v>77</v>
      </c>
      <c r="H88" s="1" t="s">
        <v>74</v>
      </c>
      <c r="K88" s="3" t="s">
        <v>41</v>
      </c>
    </row>
    <row r="89" spans="1:14" ht="13.5" customHeight="1" x14ac:dyDescent="0.25">
      <c r="A89" s="2" t="s">
        <v>28</v>
      </c>
      <c r="D89" s="1" t="str">
        <f>IF(Cotação!J6="Materiais:","","Ao final de cada etapa")</f>
        <v>Ao final de cada etapa</v>
      </c>
      <c r="F89" s="1" t="s">
        <v>90</v>
      </c>
      <c r="H89" s="1" t="s">
        <v>76</v>
      </c>
      <c r="K89" s="3" t="s">
        <v>42</v>
      </c>
      <c r="M89" s="1" t="s">
        <v>28</v>
      </c>
    </row>
    <row r="90" spans="1:14" ht="13.5" customHeight="1" x14ac:dyDescent="0.25">
      <c r="A90" s="1" t="s">
        <v>72</v>
      </c>
      <c r="D90" s="1" t="str">
        <f>IF(Cotação!J6="Materiais:","","De acordo com o cronograma")</f>
        <v>De acordo com o cronograma</v>
      </c>
      <c r="H90" s="1" t="s">
        <v>97</v>
      </c>
      <c r="K90" s="3" t="s">
        <v>43</v>
      </c>
      <c r="M90" s="4" t="e">
        <f>IF(Cotação!B9="",""," A empresa "&amp;IF(SMALL(#REF!,1)=#REF!,#REF!,IF(SMALL(#REF!,1)=#REF!,#REF!,IF(SMALL(#REF!,1)=#REF!,#REF!,IF(SMALL(#REF!,1)=#REF!,#REF!,""))))&amp;" foi a única a apresentar proposta comercial para o referido objeto, mesmo após reabertura de cotação, no valor total de R$ "&amp;TEXT(SMALL(#REF!,1),"0.0,00")&amp;", o qual está compatível com o valor estimado pela área requerente.")</f>
        <v>#REF!</v>
      </c>
    </row>
    <row r="91" spans="1:14" ht="13.5" customHeight="1" x14ac:dyDescent="0.25">
      <c r="A91" s="1" t="s">
        <v>69</v>
      </c>
      <c r="D91" s="1" t="s">
        <v>99</v>
      </c>
      <c r="H91" s="1" t="s">
        <v>98</v>
      </c>
      <c r="K91" s="3" t="s">
        <v>44</v>
      </c>
      <c r="M91" s="4" t="e">
        <f>IF(Cotação!B9="",""," A empresa "&amp;IF(SMALL(#REF!,1)=#REF!,#REF!,IF(SMALL(#REF!,1)=#REF!,#REF!,IF(SMALL(#REF!,1)=#REF!,#REF!,IF(SMALL(#REF!,1)=#REF!,#REF!,""))))&amp;" apresentou a melhor proposta comercial para o referido objeto, no valor total de R$ "&amp;TEXT(SMALL(#REF!,1),"0.0,00")&amp;", o qual está compatível com o valor estimado pela área requerente. A empresa "&amp;IF(SMALL(#REF!,2)=#REF!,#REF!,IF(SMALL(#REF!,2)=#REF!,#REF!,IF(SMALL(#REF!,2)=#REF!,#REF!,IF(SMALL(#REF!,2)=#REF!,#REF!,""))))&amp;" apresentou a segunda  melhor proposta, no valor total de R$ "&amp;TEXT((SMALL(#REF!,2)),"0.0,00")&amp;".")</f>
        <v>#REF!</v>
      </c>
    </row>
    <row r="92" spans="1:14" ht="13.5" customHeight="1" x14ac:dyDescent="0.25">
      <c r="K92" s="3" t="s">
        <v>45</v>
      </c>
      <c r="M92" s="4" t="e">
        <f>IF(Cotação!B9="",""," A empresa "&amp;IF(SMALL(#REF!,1)=#REF!,#REF!,IF(SMALL(#REF!,1)=#REF!,#REF!,IF(SMALL(#REF!,1)=#REF!,#REF!,IF(SMALL(#REF!,1)=#REF!,#REF!,""))))&amp;" apresentou a melhor proposta comercial para o referido objeto, no valor total de R$ "&amp;TEXT(SMALL(#REF!,1),"0.0,00")&amp;", o qual está compatível com o valor estimado pela área requerente. As empresas "&amp;IF(SMALL(#REF!,2)=#REF!,#REF!,IF(SMALL(#REF!,2)=#REF!,#REF!,IF(SMALL(#REF!,2)=#REF!,#REF!,IF(SMALL(#REF!,2)=#REF!,#REF!,""))))&amp;" e "&amp;IF(SMALL(#REF!,3)=#REF!,#REF!,IF(SMALL(#REF!,3)=#REF!,#REF!,IF(SMALL(#REF!,3)=#REF!,#REF!,IF(SMALL(#REF!,3)=#REF!,#REF!,""))))&amp;" apresentaram a segunda e terceira melhor proposta, respectivamente, no valor total de R$ "&amp;TEXT((SMALL(#REF!,2)),"0.0,00")&amp;" e R$ "&amp;TEXT((SMALL(#REF!,3)),"0.0,00")&amp;".")</f>
        <v>#REF!</v>
      </c>
    </row>
    <row r="93" spans="1:14" ht="13.5" customHeight="1" x14ac:dyDescent="0.25">
      <c r="K93" s="3" t="s">
        <v>46</v>
      </c>
      <c r="M93" s="1" t="e">
        <f>IF(Cotação!B9="",""," Tal contratação é uma inexigibilidade de licitação por tratar-se de fornecedor exclusivo/inviabilidade de competição, conforme comprovado nos autos do processo, sendo assim, a empresa "&amp;IF(SMALL(#REF!,1)=#REF!,#REF!,IF(SMALL(#REF!,1)=#REF!,#REF!,IF(SMALL(#REF!,1)=#REF!,#REF!,IF(SMALL(#REF!,1)=#REF!,#REF!,""))))&amp;"  foi a única a apresentar proposta comercial para o referido objeto, no valor total de R$ "&amp;TEXT(SMALL(#REF!,1),"0.0,00")&amp;", o qual está compatível com o valor estimado pela área requerente.")</f>
        <v>#REF!</v>
      </c>
    </row>
    <row r="94" spans="1:14" ht="13.5" customHeight="1" x14ac:dyDescent="0.25">
      <c r="K94" s="3" t="s">
        <v>47</v>
      </c>
    </row>
    <row r="95" spans="1:14" ht="13.5" customHeight="1" x14ac:dyDescent="0.25">
      <c r="K95" s="3" t="s">
        <v>48</v>
      </c>
    </row>
    <row r="96" spans="1:14" ht="13.5" customHeight="1" x14ac:dyDescent="0.25">
      <c r="K96" s="3" t="s">
        <v>49</v>
      </c>
      <c r="M96" s="1">
        <v>1</v>
      </c>
      <c r="N96" s="1" t="e">
        <f>IF(Cotação!B9="","",AND(SMALL(#REF!,1)=#REF!,#REF!='NÃO EXLUIR'!M84))</f>
        <v>#REF!</v>
      </c>
    </row>
    <row r="97" spans="11:14" ht="13.5" customHeight="1" x14ac:dyDescent="0.25">
      <c r="K97" s="3" t="s">
        <v>50</v>
      </c>
      <c r="M97" s="1">
        <v>2</v>
      </c>
      <c r="N97" s="1" t="e">
        <f>IF(Cotação!B9="","",AND(SMALL(#REF!,1)=#REF!,#REF!='NÃO EXLUIR'!M84))</f>
        <v>#REF!</v>
      </c>
    </row>
    <row r="98" spans="11:14" ht="13.5" customHeight="1" x14ac:dyDescent="0.25">
      <c r="K98" s="3" t="s">
        <v>51</v>
      </c>
      <c r="M98" s="1">
        <v>3</v>
      </c>
      <c r="N98" s="1" t="e">
        <f>IF(Cotação!B9="","",AND(SMALL(#REF!,1)=#REF!,#REF!='NÃO EXLUIR'!M84))</f>
        <v>#REF!</v>
      </c>
    </row>
    <row r="99" spans="11:14" ht="13.5" customHeight="1" x14ac:dyDescent="0.25">
      <c r="K99" s="3" t="s">
        <v>52</v>
      </c>
      <c r="M99" s="1">
        <v>4</v>
      </c>
      <c r="N99" s="1" t="e">
        <f>IF(Cotação!B9="","",AND(SMALL(#REF!,1)=#REF!,#REF!='NÃO EXLUIR'!M84))</f>
        <v>#REF!</v>
      </c>
    </row>
    <row r="100" spans="11:14" ht="13.5" customHeight="1" x14ac:dyDescent="0.25">
      <c r="K100" s="3" t="s">
        <v>53</v>
      </c>
    </row>
    <row r="101" spans="11:14" ht="13.5" customHeight="1" x14ac:dyDescent="0.25">
      <c r="K101" s="3" t="s">
        <v>54</v>
      </c>
      <c r="M101" s="1">
        <v>1</v>
      </c>
      <c r="N101" s="1" t="e">
        <f>IF(Cotação!B9="","",AND(SMALL(#REF!,2)=#REF!,#REF!='NÃO EXLUIR'!M85))</f>
        <v>#REF!</v>
      </c>
    </row>
    <row r="102" spans="11:14" ht="13.5" customHeight="1" x14ac:dyDescent="0.25">
      <c r="K102" s="3" t="s">
        <v>55</v>
      </c>
      <c r="M102" s="1">
        <v>2</v>
      </c>
      <c r="N102" s="1" t="e">
        <f>IF(Cotação!B9="","",AND(SMALL(#REF!,2)=#REF!,#REF!='NÃO EXLUIR'!M85))</f>
        <v>#REF!</v>
      </c>
    </row>
    <row r="103" spans="11:14" ht="13.5" customHeight="1" x14ac:dyDescent="0.25">
      <c r="K103" s="3" t="s">
        <v>56</v>
      </c>
      <c r="M103" s="1">
        <v>3</v>
      </c>
      <c r="N103" s="1" t="e">
        <f>IF(Cotação!B9="","",AND(SMALL(#REF!,2)=#REF!,#REF!='NÃO EXLUIR'!M85))</f>
        <v>#REF!</v>
      </c>
    </row>
    <row r="104" spans="11:14" ht="13.5" customHeight="1" x14ac:dyDescent="0.25">
      <c r="K104" s="3" t="s">
        <v>57</v>
      </c>
      <c r="M104" s="1">
        <v>4</v>
      </c>
      <c r="N104" s="1" t="e">
        <f>IF(Cotação!B9="","",AND(SMALL(#REF!,2)=#REF!,#REF!='NÃO EXLUIR'!M85))</f>
        <v>#REF!</v>
      </c>
    </row>
    <row r="105" spans="11:14" ht="13.5" customHeight="1" x14ac:dyDescent="0.25">
      <c r="K105" s="3" t="s">
        <v>58</v>
      </c>
    </row>
    <row r="106" spans="11:14" ht="13.5" customHeight="1" x14ac:dyDescent="0.25">
      <c r="K106" s="3" t="s">
        <v>59</v>
      </c>
      <c r="M106" s="1">
        <v>1</v>
      </c>
      <c r="N106" s="1" t="e">
        <f>IF(Cotação!B9="","",AND(SMALL(#REF!,3)=#REF!,#REF!='NÃO EXLUIR'!M86))</f>
        <v>#REF!</v>
      </c>
    </row>
    <row r="107" spans="11:14" ht="13.5" customHeight="1" x14ac:dyDescent="0.25">
      <c r="K107" s="3" t="s">
        <v>60</v>
      </c>
      <c r="M107" s="1">
        <v>2</v>
      </c>
      <c r="N107" s="1" t="e">
        <f>IF(Cotação!B9="","",AND(SMALL(#REF!,3)=#REF!,#REF!='NÃO EXLUIR'!M86))</f>
        <v>#REF!</v>
      </c>
    </row>
    <row r="108" spans="11:14" ht="13.5" customHeight="1" x14ac:dyDescent="0.25">
      <c r="K108" s="3" t="s">
        <v>61</v>
      </c>
      <c r="M108" s="1">
        <v>3</v>
      </c>
      <c r="N108" s="1" t="e">
        <f>IF(Cotação!B9="","",AND(SMALL(#REF!,3)=#REF!,#REF!='NÃO EXLUIR'!M86))</f>
        <v>#REF!</v>
      </c>
    </row>
    <row r="109" spans="11:14" ht="13.5" customHeight="1" x14ac:dyDescent="0.25">
      <c r="K109" s="3" t="s">
        <v>62</v>
      </c>
      <c r="M109" s="1">
        <v>4</v>
      </c>
      <c r="N109" s="1" t="e">
        <f>IF(Cotação!B9="","",AND(SMALL(#REF!,3)=#REF!,#REF!='NÃO EXLUIR'!M86))</f>
        <v>#REF!</v>
      </c>
    </row>
    <row r="110" spans="11:14" ht="13.5" customHeight="1" x14ac:dyDescent="0.25">
      <c r="K110" s="3" t="s">
        <v>63</v>
      </c>
    </row>
  </sheetData>
  <sortState xmlns:xlrd2="http://schemas.microsoft.com/office/spreadsheetml/2017/richdata2" ref="H84:H89">
    <sortCondition ref="H84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Cotação</vt:lpstr>
      <vt:lpstr>NÃO EXLUIR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2026-04-01T20:43:06Z</cp:lastPrinted>
  <dcterms:created xsi:type="dcterms:W3CDTF">2012-07-27T16:56:19Z</dcterms:created>
  <dcterms:modified xsi:type="dcterms:W3CDTF">2026-04-01T20:47:11Z</dcterms:modified>
</cp:coreProperties>
</file>