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V:\Geras\SUPRIMENTOS\LICITAÇÕES E CONTRATOS\2026\ALIENAÇÃO\DL-048.26 - Alienação de Bens\01 - Cotação Preços - até\"/>
    </mc:Choice>
  </mc:AlternateContent>
  <xr:revisionPtr revIDLastSave="0" documentId="13_ncr:1_{4B05E161-6B1B-4847-98C0-DEDFABA5A6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ação" sheetId="2" r:id="rId1"/>
    <sheet name="Resposta" sheetId="6" state="hidden" r:id="rId2"/>
    <sheet name="NÃO EXLUIR" sheetId="5" state="hidden" r:id="rId3"/>
  </sheets>
  <definedNames>
    <definedName name="_xlnm.Print_Area" localSheetId="0">Cotação!$A$1:$L$35</definedName>
    <definedName name="_xlnm.Print_Area" localSheetId="1">Resposta!$A$1:$K$31</definedName>
    <definedName name="OLE_LINK1" localSheetId="0">Cotação!#REF!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" i="2" l="1"/>
  <c r="C5" i="6" l="1"/>
  <c r="A17" i="2" l="1"/>
  <c r="D12" i="6" l="1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G5" i="6" l="1"/>
  <c r="L76" i="2" l="1"/>
  <c r="A29" i="6" l="1"/>
  <c r="A30" i="6" l="1"/>
  <c r="D90" i="5"/>
  <c r="D89" i="5"/>
  <c r="D88" i="5"/>
  <c r="D87" i="5"/>
  <c r="B81" i="2" l="1"/>
  <c r="K2" i="2"/>
  <c r="B77" i="2"/>
  <c r="C76" i="2"/>
  <c r="B80" i="2"/>
  <c r="B79" i="2"/>
  <c r="B78" i="2"/>
  <c r="D11" i="6"/>
  <c r="C11" i="6"/>
  <c r="B83" i="2" l="1"/>
  <c r="B84" i="2"/>
  <c r="A78" i="2"/>
  <c r="A76" i="2"/>
  <c r="A77" i="2"/>
  <c r="B76" i="2" s="1"/>
  <c r="B11" i="6"/>
  <c r="J2" i="6" l="1"/>
  <c r="A5" i="6" s="1"/>
  <c r="N109" i="5" l="1"/>
  <c r="N107" i="5"/>
  <c r="N104" i="5"/>
  <c r="N102" i="5"/>
  <c r="N99" i="5"/>
  <c r="N97" i="5"/>
  <c r="M93" i="5"/>
  <c r="M91" i="5"/>
  <c r="N108" i="5"/>
  <c r="N106" i="5"/>
  <c r="N103" i="5"/>
  <c r="N101" i="5"/>
  <c r="N98" i="5"/>
  <c r="N96" i="5"/>
  <c r="M92" i="5"/>
  <c r="M90" i="5"/>
  <c r="J13" i="6" l="1"/>
  <c r="J17" i="6"/>
  <c r="J21" i="6"/>
  <c r="J25" i="6"/>
  <c r="J16" i="6"/>
  <c r="J24" i="6"/>
  <c r="J14" i="6"/>
  <c r="J18" i="6"/>
  <c r="J22" i="6"/>
  <c r="J19" i="6"/>
  <c r="J12" i="6"/>
  <c r="J20" i="6"/>
  <c r="J15" i="6"/>
  <c r="J23" i="6"/>
  <c r="J11" i="6"/>
</calcChain>
</file>

<file path=xl/sharedStrings.xml><?xml version="1.0" encoding="utf-8"?>
<sst xmlns="http://schemas.openxmlformats.org/spreadsheetml/2006/main" count="138" uniqueCount="117">
  <si>
    <t xml:space="preserve">Cotação nº: </t>
  </si>
  <si>
    <t>Item</t>
  </si>
  <si>
    <t>Preço (R$)</t>
  </si>
  <si>
    <t>Total</t>
  </si>
  <si>
    <t>Condições Comerciais</t>
  </si>
  <si>
    <t>Razão Social:</t>
  </si>
  <si>
    <t>CNPJ:</t>
  </si>
  <si>
    <t>I. Estadual:</t>
  </si>
  <si>
    <t>Endereço:</t>
  </si>
  <si>
    <t>Bairro:</t>
  </si>
  <si>
    <t>Cidade:</t>
  </si>
  <si>
    <t>Estado:</t>
  </si>
  <si>
    <t>CEP:</t>
  </si>
  <si>
    <t>E-mail da Empresa:</t>
  </si>
  <si>
    <t>Tel.:</t>
  </si>
  <si>
    <t>FAX:</t>
  </si>
  <si>
    <t>Banco:</t>
  </si>
  <si>
    <t>Nº Banco:</t>
  </si>
  <si>
    <t>Agência:</t>
  </si>
  <si>
    <t>C/C:</t>
  </si>
  <si>
    <t>Nome Contato:</t>
  </si>
  <si>
    <t>E-mail Contato:</t>
  </si>
  <si>
    <t>Atenciosamente,</t>
  </si>
  <si>
    <t>Nº</t>
  </si>
  <si>
    <t>Qtdade</t>
  </si>
  <si>
    <t>Unidade</t>
  </si>
  <si>
    <t>Menor preço por item</t>
  </si>
  <si>
    <t>Menor preço por lote</t>
  </si>
  <si>
    <t>Menor preço Global</t>
  </si>
  <si>
    <t>SELECIONE</t>
  </si>
  <si>
    <t>Única</t>
  </si>
  <si>
    <t>Parcelada</t>
  </si>
  <si>
    <t>Sede da SCGÁS: Rua Antonio Luz, 255 - Centro - Florianópolis/SC - CEP 88.010-410. Telefone: (48) 3229-1200</t>
  </si>
  <si>
    <t>Nome Adm. Responsável:</t>
  </si>
  <si>
    <t>Telefone: (48) 3229-1200 FAX: (48) 3229.1265</t>
  </si>
  <si>
    <t>Adézio Machado</t>
  </si>
  <si>
    <t>Giovani Della Rocca</t>
  </si>
  <si>
    <r>
      <rPr>
        <b/>
        <sz val="11"/>
        <color theme="1"/>
        <rFont val="Calibri"/>
        <family val="2"/>
        <scheme val="minor"/>
      </rPr>
      <t xml:space="preserve">Preço: </t>
    </r>
    <r>
      <rPr>
        <sz val="11"/>
        <color theme="1"/>
        <rFont val="Calibri"/>
        <family val="2"/>
        <scheme val="minor"/>
      </rPr>
      <t>fixo e irreajustável</t>
    </r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</si>
  <si>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</si>
  <si>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</si>
  <si>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</si>
  <si>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</si>
  <si>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</si>
  <si>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</si>
  <si>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</si>
  <si>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</si>
  <si>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</si>
  <si>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</si>
  <si>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</si>
  <si>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</si>
  <si>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</si>
  <si>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</si>
  <si>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</si>
  <si>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</si>
  <si>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</si>
  <si>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</si>
  <si>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</si>
  <si>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</si>
  <si>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</si>
  <si>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</si>
  <si>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</si>
  <si>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</si>
  <si>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</si>
  <si>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</si>
  <si>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</si>
  <si>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Relatório Final da Coleta de Preços</t>
  </si>
  <si>
    <t>TOTAL</t>
  </si>
  <si>
    <t>NÃO EXCLUA ESTA PLANILHA, ELA SERVE DE BASE DE DADOS PARA AS LISTAS SUSPENSAS</t>
  </si>
  <si>
    <t xml:space="preserve">Após análise da(s) proposta(s) comercial(is) apresentada(s) pela(s) empresa(s)e levando em consideração as especificações técnicas, objeto do orçamento, como também, as comprovações apresentadas para atender os critérios de qualificação técnica e regularidade fiscal, junto ao INSS e FGTS, informamos que a empresa que apresentou o MENOR PREÇO está capacitada a fornecer/executar o objeto da contratação. </t>
  </si>
  <si>
    <t xml:space="preserve">Após análise das propostas comerciais apresentadas pelas empresas e levando em consideração as especificações técnicas, objeto do orçamento, como também, as comprovações apresentadas para atender os critérios de qualificação técnica e regularidade fiscal, junto ao INSS e FGTS, informamos que as empresas quem apresentaram o primeiro e segundo MENOR PREÇO NÃO estão capacitadas a fornecer/executar o objeto da contratação. Procedendo a análise da documentação da proponente com a terceira melhor proposta observou-se estar capacitada a fornecer/executar o objeto da contratação. </t>
  </si>
  <si>
    <t xml:space="preserve">Após análise das propostas comerciais apresentadas pelas empresas e levando em consideração as especificações técnicas, objeto do orçamento, como também, as comprovações apresentadas para atender os critérios de qualificação técnica e regularidade fiscal, junto ao INSS e FGTS, informamos que a empresa que apresentou o MENOR PREÇO NÃO está capacitada a fornecer/executar o objeto da contratação. Desta forma procedeu-se análise da documentação da proponente com a segunda melhor proposta, que contatamos estar capacitada a fornecer/executar o objeto da contratação. </t>
  </si>
  <si>
    <t>Serviços:</t>
  </si>
  <si>
    <t>\00 -COTAÇÃO</t>
  </si>
  <si>
    <t>\01 - E-MAIL´S</t>
  </si>
  <si>
    <t>Materiais:</t>
  </si>
  <si>
    <t>Unid.</t>
  </si>
  <si>
    <t>Tirza Torres Pereira</t>
  </si>
  <si>
    <t>Roberta Fiamoncini da Silva</t>
  </si>
  <si>
    <t>Luciana Cristina da Silva</t>
  </si>
  <si>
    <t>Edifício João F. Benedet, Rua Henrique Lage, 211, 4° andar, salas 401 e 402, Centro – Criciúma/SC - CEP.: 88801-010. Telefone: (48) 3437-9462</t>
  </si>
  <si>
    <t>Tipo de julgamento:</t>
  </si>
  <si>
    <t>Telefone: (48) 3229-1200</t>
  </si>
  <si>
    <t>Karen Kunzler Graff</t>
  </si>
  <si>
    <t>Empresa</t>
  </si>
  <si>
    <t xml:space="preserve"> </t>
  </si>
  <si>
    <t>Analista do Processo - Encaminhar a Cotação com os Preços para o e-mail abaixo:</t>
  </si>
  <si>
    <t>Prazo de Vigência Contratual:</t>
  </si>
  <si>
    <t>Companhia de Gás de Santa Catarina - SCGÁS 
Rua Antônio Luz, 255, Centro Empresarial Hoepcke, Centro,  Florianópolis – SC, CEP: 88010-410.
CNPJ 86.864.543/0001-72  
Inscrição Estadual nº 253.028.655 
Site: www.scgas.com.br</t>
  </si>
  <si>
    <t>Descrição do Objeto</t>
  </si>
  <si>
    <t>Rua São Paulo, nº 2415 - Bairro Floresta -CEP: 89.210-000 - Joinville/SC - Fone: (47) 3454-4333</t>
  </si>
  <si>
    <t>Rua 2 de Setembro, 1741, Salas 15, 16 e 17 - Bairro Itoupava Norte - CEP: 89.052-001 - Blumenau/SC - Fone: (47) 3340-8010</t>
  </si>
  <si>
    <t>Rua João Ledra, nº 247 – Sala 02 - Bairro Taboão - CEP 89160-470 - Rio do Sul/SC. Telefones (47) 3340-8010</t>
  </si>
  <si>
    <t>Data  de inicio de recebimento das propostas:</t>
  </si>
  <si>
    <t xml:space="preserve">Data  de início de recebimento das propostas: </t>
  </si>
  <si>
    <t>Data limite para apresentação da Cotação de Preços:</t>
  </si>
  <si>
    <t>* Nos preços apresentados devem estar INCLUSOS todos os tributos, impostos, fretes (CIF), sendo necessário destacar a alíquota do ICMS, quando houver, assim como os casos de ICMS -ST (Substituição Tributária).        
* O proponente interessado, ao encaminhar a proposta de preços, está ciente que  o seu orçamento atende integralmente as exigências constantes da especificação do objeto, bem como tomou ciência do documento Anexo – Instruções aos Proponentes, e demais Anexos deste processo.                                       * A SCGÁS é uma empresa de economia mista vinculada à Lei 13.303/16.</t>
  </si>
  <si>
    <t>Prezados Senhores, segue a Proposta de preços vencedora do presente processo,  referente aos seguintes produtos/serviços:</t>
  </si>
  <si>
    <r>
      <t xml:space="preserve">Dados do Fornecedor - </t>
    </r>
    <r>
      <rPr>
        <sz val="11"/>
        <color theme="1"/>
        <rFont val="Calibri"/>
        <family val="2"/>
        <scheme val="minor"/>
      </rPr>
      <t xml:space="preserve">Preencher no mínimo a </t>
    </r>
    <r>
      <rPr>
        <b/>
        <sz val="11"/>
        <color theme="1"/>
        <rFont val="Calibri"/>
        <family val="2"/>
        <scheme val="minor"/>
      </rPr>
      <t>Razão Social,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>CNPJ</t>
    </r>
    <r>
      <rPr>
        <sz val="11"/>
        <color theme="1"/>
        <rFont val="Calibri"/>
        <family val="2"/>
        <scheme val="minor"/>
      </rPr>
      <t xml:space="preserve"> e o </t>
    </r>
    <r>
      <rPr>
        <b/>
        <sz val="11"/>
        <color theme="1"/>
        <rFont val="Calibri"/>
        <family val="2"/>
        <scheme val="minor"/>
      </rPr>
      <t>Nome do Responsável</t>
    </r>
  </si>
  <si>
    <r>
      <rPr>
        <b/>
        <sz val="11"/>
        <color theme="1"/>
        <rFont val="Calibri"/>
        <family val="2"/>
        <scheme val="minor"/>
      </rPr>
      <t>Validade da proposta:</t>
    </r>
    <r>
      <rPr>
        <sz val="11"/>
        <color theme="1"/>
        <rFont val="Calibri"/>
        <family val="2"/>
        <scheme val="minor"/>
      </rPr>
      <t xml:space="preserve"> 60 dias</t>
    </r>
  </si>
  <si>
    <t>Rodovia SC 407, Km 3,5 - Centro Industrial e Comercial de Biguaçu CICOBI - Rua Edgard Hoffmann, nº 309 - Bairro Beira Rio - Biguaçu/SC - CEP: 88164-275
Telefone (48) 3229-1180/3229-1181/3229-1182</t>
  </si>
  <si>
    <t>Especificação</t>
  </si>
  <si>
    <t>Unitário</t>
  </si>
  <si>
    <t>Valdete Aparecida Andrett</t>
  </si>
  <si>
    <t>Thiago Alves</t>
  </si>
  <si>
    <t>Preço Unitário Mínimo (R$)</t>
  </si>
  <si>
    <t>VALOR TOTAL PROPOSTO LOTE 01:</t>
  </si>
  <si>
    <r>
      <t>Prezados Senhores, solicitamos a gentileza de nos encaminhar proposta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para os seguintes </t>
    </r>
  </si>
  <si>
    <t>Forma de retirada</t>
  </si>
  <si>
    <t>Retirada por conta do Comprador</t>
  </si>
  <si>
    <t>90 dias</t>
  </si>
  <si>
    <t>Endereço de retirada</t>
  </si>
  <si>
    <t>LOTE 01 -Equipamentos diversos</t>
  </si>
  <si>
    <t>Access Point</t>
  </si>
  <si>
    <t>Central Telefônica</t>
  </si>
  <si>
    <t>048/2026</t>
  </si>
  <si>
    <t>VALOR TOTAL MÍNIMO LOTE 01: R$ 15.000,00</t>
  </si>
  <si>
    <t>Relação de Materiais Inservíveis – Lote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</si>
</sst>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2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3" tint="0.399945066682943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0" fillId="0" borderId="0" xfId="0" applyAlignment="1" applyProtection="1">
      <alignment vertical="center" wrapText="1"/>
      <protection hidden="1"/>
    </xf>
    <xf numFmtId="0" fontId="5" fillId="0" borderId="0" xfId="0" applyFont="1" applyAlignment="1" applyProtection="1">
      <alignment vertical="top"/>
      <protection hidden="1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0" fontId="1" fillId="0" borderId="10" xfId="0" applyFont="1" applyBorder="1" applyAlignment="1" applyProtection="1">
      <alignment horizontal="right"/>
      <protection locked="0"/>
    </xf>
    <xf numFmtId="0" fontId="0" fillId="0" borderId="10" xfId="0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3" borderId="29" xfId="0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left"/>
      <protection locked="0"/>
    </xf>
    <xf numFmtId="0" fontId="3" fillId="3" borderId="24" xfId="0" applyFont="1" applyFill="1" applyBorder="1" applyProtection="1"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5" borderId="0" xfId="0" applyFill="1" applyProtection="1">
      <protection hidden="1"/>
    </xf>
    <xf numFmtId="0" fontId="6" fillId="4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>
      <alignment vertical="center"/>
    </xf>
    <xf numFmtId="0" fontId="6" fillId="0" borderId="0" xfId="0" applyFont="1"/>
    <xf numFmtId="0" fontId="0" fillId="0" borderId="27" xfId="0" applyBorder="1" applyAlignment="1" applyProtection="1">
      <alignment horizontal="center" vertical="center"/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>
      <alignment vertical="center"/>
    </xf>
    <xf numFmtId="0" fontId="1" fillId="3" borderId="30" xfId="0" applyFont="1" applyFill="1" applyBorder="1" applyProtection="1"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3" fontId="0" fillId="0" borderId="2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28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28" xfId="0" applyNumberFormat="1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8" fillId="0" borderId="12" xfId="0" applyFont="1" applyBorder="1" applyProtection="1">
      <protection locked="0"/>
    </xf>
    <xf numFmtId="0" fontId="18" fillId="0" borderId="0" xfId="0" applyFont="1" applyProtection="1">
      <protection locked="0"/>
    </xf>
    <xf numFmtId="0" fontId="1" fillId="4" borderId="14" xfId="0" applyFont="1" applyFill="1" applyBorder="1" applyProtection="1">
      <protection locked="0"/>
    </xf>
    <xf numFmtId="0" fontId="0" fillId="4" borderId="0" xfId="0" applyFill="1" applyProtection="1">
      <protection locked="0"/>
    </xf>
    <xf numFmtId="0" fontId="0" fillId="0" borderId="0" xfId="0" applyAlignment="1" applyProtection="1">
      <alignment wrapText="1"/>
      <protection hidden="1"/>
    </xf>
    <xf numFmtId="0" fontId="9" fillId="3" borderId="30" xfId="0" applyFont="1" applyFill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right"/>
      <protection locked="0"/>
    </xf>
    <xf numFmtId="1" fontId="20" fillId="0" borderId="0" xfId="0" applyNumberFormat="1" applyFont="1" applyAlignment="1" applyProtection="1">
      <alignment horizontal="center"/>
      <protection locked="0"/>
    </xf>
    <xf numFmtId="0" fontId="15" fillId="4" borderId="0" xfId="0" applyFont="1" applyFill="1" applyProtection="1">
      <protection locked="0"/>
    </xf>
    <xf numFmtId="0" fontId="15" fillId="4" borderId="0" xfId="0" applyFont="1" applyFill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7" xfId="0" applyFont="1" applyBorder="1" applyProtection="1">
      <protection locked="0"/>
    </xf>
    <xf numFmtId="0" fontId="9" fillId="0" borderId="11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21" fillId="0" borderId="14" xfId="0" applyFont="1" applyBorder="1"/>
    <xf numFmtId="0" fontId="17" fillId="0" borderId="0" xfId="0" applyFont="1" applyProtection="1">
      <protection locked="0"/>
    </xf>
    <xf numFmtId="0" fontId="9" fillId="0" borderId="16" xfId="0" applyFont="1" applyBorder="1" applyProtection="1">
      <protection locked="0"/>
    </xf>
    <xf numFmtId="0" fontId="9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0" fillId="3" borderId="29" xfId="0" applyFill="1" applyBorder="1"/>
    <xf numFmtId="0" fontId="0" fillId="3" borderId="30" xfId="0" applyFill="1" applyBorder="1"/>
    <xf numFmtId="0" fontId="1" fillId="3" borderId="30" xfId="0" applyFont="1" applyFill="1" applyBorder="1"/>
    <xf numFmtId="0" fontId="1" fillId="3" borderId="30" xfId="0" applyFont="1" applyFill="1" applyBorder="1" applyAlignment="1">
      <alignment horizontal="center"/>
    </xf>
    <xf numFmtId="0" fontId="0" fillId="3" borderId="24" xfId="0" applyFill="1" applyBorder="1"/>
    <xf numFmtId="0" fontId="14" fillId="0" borderId="5" xfId="0" applyFont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0" fillId="4" borderId="15" xfId="0" applyFill="1" applyBorder="1" applyProtection="1">
      <protection locked="0"/>
    </xf>
    <xf numFmtId="0" fontId="1" fillId="4" borderId="0" xfId="0" applyFont="1" applyFill="1" applyProtection="1">
      <protection locked="0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4" fontId="0" fillId="0" borderId="4" xfId="0" applyNumberFormat="1" applyBorder="1" applyAlignment="1" applyProtection="1">
      <alignment vertical="top" wrapText="1"/>
      <protection locked="0"/>
    </xf>
    <xf numFmtId="2" fontId="0" fillId="0" borderId="8" xfId="0" applyNumberForma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vertical="center" wrapText="1"/>
      <protection locked="0"/>
    </xf>
    <xf numFmtId="0" fontId="8" fillId="0" borderId="14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9" fillId="0" borderId="14" xfId="0" applyFont="1" applyBorder="1" applyProtection="1"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16" fillId="4" borderId="0" xfId="0" applyFont="1" applyFill="1" applyAlignment="1" applyProtection="1">
      <alignment horizontal="left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39" xfId="0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0" fontId="9" fillId="0" borderId="40" xfId="0" applyFont="1" applyBorder="1" applyAlignment="1" applyProtection="1">
      <alignment horizontal="left" vertical="center"/>
      <protection locked="0"/>
    </xf>
    <xf numFmtId="0" fontId="9" fillId="0" borderId="41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 wrapText="1"/>
      <protection locked="0"/>
    </xf>
    <xf numFmtId="0" fontId="12" fillId="2" borderId="20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2" fillId="2" borderId="24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19" fillId="3" borderId="31" xfId="0" applyFont="1" applyFill="1" applyBorder="1" applyAlignment="1" applyProtection="1">
      <alignment horizontal="center" vertical="center"/>
      <protection locked="0"/>
    </xf>
    <xf numFmtId="0" fontId="19" fillId="3" borderId="32" xfId="0" applyFont="1" applyFill="1" applyBorder="1" applyAlignment="1" applyProtection="1">
      <alignment horizontal="center" vertical="center"/>
      <protection locked="0"/>
    </xf>
    <xf numFmtId="0" fontId="19" fillId="3" borderId="33" xfId="0" applyFont="1" applyFill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left"/>
      <protection locked="0"/>
    </xf>
    <xf numFmtId="0" fontId="9" fillId="0" borderId="33" xfId="0" applyFont="1" applyBorder="1" applyAlignment="1" applyProtection="1">
      <alignment horizontal="left"/>
      <protection locked="0"/>
    </xf>
    <xf numFmtId="0" fontId="12" fillId="2" borderId="35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6" fillId="2" borderId="21" xfId="0" applyFont="1" applyFill="1" applyBorder="1" applyAlignment="1" applyProtection="1">
      <alignment horizontal="center" vertical="center" wrapText="1"/>
      <protection locked="0"/>
    </xf>
    <xf numFmtId="0" fontId="16" fillId="2" borderId="12" xfId="0" applyFont="1" applyFill="1" applyBorder="1" applyAlignment="1" applyProtection="1">
      <alignment horizontal="center" vertical="center" wrapText="1"/>
      <protection locked="0"/>
    </xf>
    <xf numFmtId="0" fontId="16" fillId="2" borderId="22" xfId="0" applyFont="1" applyFill="1" applyBorder="1" applyAlignment="1" applyProtection="1">
      <alignment horizontal="center" vertical="center" wrapText="1"/>
      <protection locked="0"/>
    </xf>
    <xf numFmtId="0" fontId="16" fillId="2" borderId="6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16" fillId="2" borderId="7" xfId="0" applyFont="1" applyFill="1" applyBorder="1" applyAlignment="1" applyProtection="1">
      <alignment horizontal="center" vertical="center" wrapText="1"/>
      <protection locked="0"/>
    </xf>
    <xf numFmtId="0" fontId="12" fillId="2" borderId="19" xfId="0" applyFont="1" applyFill="1" applyBorder="1" applyAlignment="1" applyProtection="1">
      <alignment horizontal="center" vertical="center" wrapText="1"/>
      <protection locked="0"/>
    </xf>
    <xf numFmtId="0" fontId="12" fillId="2" borderId="25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9" fillId="0" borderId="13" xfId="0" applyFont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center"/>
      <protection locked="0"/>
    </xf>
    <xf numFmtId="14" fontId="9" fillId="0" borderId="17" xfId="0" applyNumberFormat="1" applyFont="1" applyBorder="1" applyAlignment="1" applyProtection="1">
      <alignment horizontal="center"/>
      <protection locked="0"/>
    </xf>
    <xf numFmtId="14" fontId="9" fillId="0" borderId="18" xfId="0" applyNumberFormat="1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/>
      <protection locked="0"/>
    </xf>
    <xf numFmtId="14" fontId="8" fillId="0" borderId="16" xfId="0" applyNumberFormat="1" applyFont="1" applyBorder="1" applyAlignment="1" applyProtection="1">
      <alignment horizontal="center"/>
      <protection locked="0"/>
    </xf>
    <xf numFmtId="14" fontId="8" fillId="0" borderId="17" xfId="0" applyNumberFormat="1" applyFont="1" applyBorder="1" applyAlignment="1" applyProtection="1">
      <alignment horizontal="center"/>
      <protection locked="0"/>
    </xf>
    <xf numFmtId="14" fontId="8" fillId="0" borderId="18" xfId="0" applyNumberFormat="1" applyFont="1" applyBorder="1" applyAlignment="1" applyProtection="1">
      <alignment horizontal="center"/>
      <protection locked="0"/>
    </xf>
    <xf numFmtId="0" fontId="22" fillId="4" borderId="31" xfId="0" applyFont="1" applyFill="1" applyBorder="1" applyAlignment="1">
      <alignment horizontal="left" vertical="center" wrapText="1"/>
    </xf>
    <xf numFmtId="0" fontId="22" fillId="4" borderId="32" xfId="0" applyFont="1" applyFill="1" applyBorder="1" applyAlignment="1">
      <alignment horizontal="left" vertical="center" wrapText="1"/>
    </xf>
    <xf numFmtId="0" fontId="22" fillId="4" borderId="33" xfId="0" applyFont="1" applyFill="1" applyBorder="1" applyAlignment="1">
      <alignment horizontal="left" vertical="center" wrapText="1"/>
    </xf>
    <xf numFmtId="0" fontId="1" fillId="0" borderId="31" xfId="0" applyFont="1" applyBorder="1" applyAlignment="1">
      <alignment horizontal="left" wrapText="1"/>
    </xf>
    <xf numFmtId="0" fontId="1" fillId="0" borderId="32" xfId="0" applyFont="1" applyBorder="1" applyAlignment="1">
      <alignment horizontal="left" wrapText="1"/>
    </xf>
    <xf numFmtId="0" fontId="1" fillId="0" borderId="33" xfId="0" applyFont="1" applyBorder="1" applyAlignment="1">
      <alignment horizontal="left" wrapText="1"/>
    </xf>
    <xf numFmtId="0" fontId="16" fillId="0" borderId="16" xfId="0" applyFont="1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1" fillId="4" borderId="14" xfId="0" applyFont="1" applyFill="1" applyBorder="1" applyAlignment="1" applyProtection="1">
      <alignment horizontal="left"/>
      <protection locked="0"/>
    </xf>
    <xf numFmtId="0" fontId="1" fillId="4" borderId="0" xfId="0" applyFont="1" applyFill="1" applyAlignment="1" applyProtection="1">
      <alignment horizontal="left"/>
      <protection locked="0"/>
    </xf>
    <xf numFmtId="0" fontId="13" fillId="4" borderId="11" xfId="0" applyFont="1" applyFill="1" applyBorder="1" applyAlignment="1">
      <alignment horizontal="left" vertical="center" wrapText="1"/>
    </xf>
    <xf numFmtId="0" fontId="13" fillId="4" borderId="12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8" xfId="0" applyFill="1" applyBorder="1" applyAlignment="1" applyProtection="1">
      <alignment horizontal="center"/>
      <protection locked="0"/>
    </xf>
    <xf numFmtId="164" fontId="0" fillId="4" borderId="17" xfId="0" applyNumberForma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164" fontId="0" fillId="4" borderId="16" xfId="0" applyNumberFormat="1" applyFill="1" applyBorder="1" applyAlignment="1" applyProtection="1">
      <alignment horizontal="center"/>
      <protection locked="0"/>
    </xf>
    <xf numFmtId="164" fontId="0" fillId="4" borderId="18" xfId="0" applyNumberFormat="1" applyFill="1" applyBorder="1" applyAlignment="1" applyProtection="1">
      <alignment horizontal="center"/>
      <protection locked="0"/>
    </xf>
    <xf numFmtId="4" fontId="0" fillId="0" borderId="3" xfId="0" applyNumberFormat="1" applyBorder="1" applyAlignment="1" applyProtection="1">
      <alignment horizontal="center" vertical="center"/>
      <protection locked="0"/>
    </xf>
    <xf numFmtId="4" fontId="0" fillId="0" borderId="34" xfId="0" applyNumberFormat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552451</xdr:colOff>
      <xdr:row>0</xdr:row>
      <xdr:rowOff>85725</xdr:rowOff>
    </xdr:from>
    <xdr:to>
      <xdr:col>8</xdr:col>
      <xdr:colOff>790575</xdr:colOff>
      <xdr:row>1</xdr:row>
      <xdr:rowOff>28575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95626" y="85725"/>
          <a:ext cx="2676524" cy="2286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latin typeface="Arial" pitchFamily="34" charset="0"/>
              <a:cs typeface="Arial" pitchFamily="34" charset="0"/>
            </a:rPr>
            <a:t>Planilha de Cotação</a:t>
          </a:r>
          <a:r>
            <a:rPr lang="pt-BR" sz="1200" b="1" baseline="0">
              <a:latin typeface="Arial" pitchFamily="34" charset="0"/>
              <a:cs typeface="Arial" pitchFamily="34" charset="0"/>
            </a:rPr>
            <a:t> de Preços</a:t>
          </a:r>
          <a:endParaRPr lang="pt-BR" sz="1200" b="1">
            <a:latin typeface="Arial" pitchFamily="34" charset="0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85725</xdr:rowOff>
        </xdr:from>
        <xdr:to>
          <xdr:col>3</xdr:col>
          <xdr:colOff>28575</xdr:colOff>
          <xdr:row>1</xdr:row>
          <xdr:rowOff>247650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92999"/>
              </a:srgbClr>
            </a:solidFill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0</xdr:row>
      <xdr:rowOff>0</xdr:rowOff>
    </xdr:from>
    <xdr:to>
      <xdr:col>11</xdr:col>
      <xdr:colOff>1</xdr:colOff>
      <xdr:row>1</xdr:row>
      <xdr:rowOff>47625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562350" y="0"/>
          <a:ext cx="3143251" cy="238125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pt-BR" sz="1100" b="1">
              <a:latin typeface="Arial" pitchFamily="34" charset="0"/>
              <a:cs typeface="Arial" pitchFamily="34" charset="0"/>
            </a:rPr>
            <a:t>Relatório</a:t>
          </a:r>
          <a:r>
            <a:rPr lang="pt-BR" sz="1100" b="1" baseline="0">
              <a:latin typeface="Arial" pitchFamily="34" charset="0"/>
              <a:cs typeface="Arial" pitchFamily="34" charset="0"/>
            </a:rPr>
            <a:t> Final de Coleta de Preços</a:t>
          </a:r>
          <a:endParaRPr lang="pt-BR" sz="1100" b="1">
            <a:latin typeface="Arial" pitchFamily="34" charset="0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47625</xdr:rowOff>
        </xdr:from>
        <xdr:to>
          <xdr:col>3</xdr:col>
          <xdr:colOff>38100</xdr:colOff>
          <xdr:row>1</xdr:row>
          <xdr:rowOff>161925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92999"/>
              </a:srgbClr>
            </a:solidFill>
          </xdr:spPr>
        </xdr:sp>
        <xdr:clientData/>
      </xdr:twoCellAnchor>
    </mc:Choice>
    <mc:Fallback/>
  </mc:AlternateContent>
  <xdr:twoCellAnchor>
    <xdr:from>
      <xdr:col>11</xdr:col>
      <xdr:colOff>339600</xdr:colOff>
      <xdr:row>0</xdr:row>
      <xdr:rowOff>24848</xdr:rowOff>
    </xdr:from>
    <xdr:to>
      <xdr:col>12</xdr:col>
      <xdr:colOff>579791</xdr:colOff>
      <xdr:row>2</xdr:row>
      <xdr:rowOff>16564</xdr:rowOff>
    </xdr:to>
    <xdr:sp macro="[0]!PDFfial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7247296" y="24848"/>
          <a:ext cx="853104" cy="38099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Salvar</a:t>
          </a:r>
          <a:r>
            <a:rPr lang="pt-BR" sz="1100" baseline="0"/>
            <a:t> PDF</a:t>
          </a:r>
          <a:endParaRPr lang="pt-BR" sz="1100"/>
        </a:p>
      </xdr:txBody>
    </xdr:sp>
    <xdr:clientData/>
  </xdr:twoCellAnchor>
  <xdr:twoCellAnchor>
    <xdr:from>
      <xdr:col>11</xdr:col>
      <xdr:colOff>347883</xdr:colOff>
      <xdr:row>2</xdr:row>
      <xdr:rowOff>124239</xdr:rowOff>
    </xdr:from>
    <xdr:to>
      <xdr:col>12</xdr:col>
      <xdr:colOff>588076</xdr:colOff>
      <xdr:row>4</xdr:row>
      <xdr:rowOff>107673</xdr:rowOff>
    </xdr:to>
    <xdr:sp macro="[0]!EnviaEmailresp" textlink="">
      <xdr:nvSpPr>
        <xdr:cNvPr id="5" name="Retângul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7255579" y="513522"/>
          <a:ext cx="853106" cy="38099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E-mail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S87"/>
  <sheetViews>
    <sheetView showGridLines="0" tabSelected="1" view="pageBreakPreview" zoomScaleNormal="100" zoomScaleSheetLayoutView="100" workbookViewId="0">
      <selection activeCell="L11" sqref="L11"/>
    </sheetView>
  </sheetViews>
  <sheetFormatPr defaultColWidth="9.140625" defaultRowHeight="15" x14ac:dyDescent="0.25"/>
  <cols>
    <col min="1" max="3" width="8.85546875" style="5" customWidth="1"/>
    <col min="4" max="5" width="9.28515625" style="5" customWidth="1"/>
    <col min="6" max="6" width="12.140625" style="5" customWidth="1"/>
    <col min="7" max="7" width="5" style="5" customWidth="1"/>
    <col min="8" max="8" width="6.5703125" style="5" customWidth="1"/>
    <col min="9" max="9" width="15.5703125" style="5" customWidth="1"/>
    <col min="10" max="10" width="15.140625" style="5" customWidth="1"/>
    <col min="11" max="12" width="12.28515625" style="5" customWidth="1"/>
    <col min="13" max="16384" width="9.140625" style="5"/>
  </cols>
  <sheetData>
    <row r="1" spans="1:12" ht="22.5" customHeight="1" x14ac:dyDescent="0.25">
      <c r="H1" s="6"/>
    </row>
    <row r="2" spans="1:12" ht="22.5" customHeight="1" thickBot="1" x14ac:dyDescent="0.35">
      <c r="I2" s="51" t="s">
        <v>23</v>
      </c>
      <c r="J2" s="51"/>
      <c r="K2" s="52" t="str">
        <f>A4</f>
        <v>048/2026</v>
      </c>
    </row>
    <row r="3" spans="1:12" s="10" customFormat="1" ht="19.5" customHeight="1" x14ac:dyDescent="0.25">
      <c r="A3" s="116" t="s">
        <v>0</v>
      </c>
      <c r="B3" s="117"/>
      <c r="C3" s="121" t="s">
        <v>93</v>
      </c>
      <c r="D3" s="122"/>
      <c r="E3" s="122"/>
      <c r="F3" s="122"/>
      <c r="G3" s="123"/>
      <c r="H3" s="118" t="s">
        <v>94</v>
      </c>
      <c r="I3" s="118"/>
      <c r="J3" s="118"/>
      <c r="K3" s="118"/>
      <c r="L3" s="117"/>
    </row>
    <row r="4" spans="1:12" ht="15.75" customHeight="1" thickBot="1" x14ac:dyDescent="0.3">
      <c r="A4" s="99" t="s">
        <v>114</v>
      </c>
      <c r="B4" s="100"/>
      <c r="C4" s="124">
        <v>46219</v>
      </c>
      <c r="D4" s="125"/>
      <c r="E4" s="125"/>
      <c r="F4" s="125"/>
      <c r="G4" s="126"/>
      <c r="H4" s="119">
        <v>46226</v>
      </c>
      <c r="I4" s="119"/>
      <c r="J4" s="119"/>
      <c r="K4" s="119"/>
      <c r="L4" s="120"/>
    </row>
    <row r="5" spans="1:12" ht="22.5" customHeight="1" thickBot="1" x14ac:dyDescent="0.3">
      <c r="A5" s="80" t="s">
        <v>106</v>
      </c>
      <c r="C5" s="55"/>
      <c r="D5" s="55"/>
      <c r="E5" s="55"/>
      <c r="F5" s="55"/>
      <c r="G5" s="55"/>
      <c r="H5" s="55"/>
      <c r="J5" s="104" t="s">
        <v>74</v>
      </c>
      <c r="K5" s="104"/>
      <c r="L5" s="105"/>
    </row>
    <row r="6" spans="1:12" ht="21" customHeight="1" thickBot="1" x14ac:dyDescent="0.3">
      <c r="A6" s="101" t="s">
        <v>111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3"/>
    </row>
    <row r="7" spans="1:12" ht="15" customHeight="1" x14ac:dyDescent="0.25">
      <c r="A7" s="114" t="s">
        <v>1</v>
      </c>
      <c r="B7" s="106" t="s">
        <v>24</v>
      </c>
      <c r="C7" s="92" t="s">
        <v>75</v>
      </c>
      <c r="D7" s="108" t="s">
        <v>88</v>
      </c>
      <c r="E7" s="109"/>
      <c r="F7" s="109"/>
      <c r="G7" s="109"/>
      <c r="H7" s="110"/>
      <c r="I7" s="92" t="s">
        <v>100</v>
      </c>
      <c r="J7" s="92" t="s">
        <v>104</v>
      </c>
      <c r="K7" s="94" t="s">
        <v>2</v>
      </c>
      <c r="L7" s="95"/>
    </row>
    <row r="8" spans="1:12" ht="15" customHeight="1" x14ac:dyDescent="0.25">
      <c r="A8" s="115"/>
      <c r="B8" s="107"/>
      <c r="C8" s="93"/>
      <c r="D8" s="111"/>
      <c r="E8" s="112"/>
      <c r="F8" s="112"/>
      <c r="G8" s="112"/>
      <c r="H8" s="113"/>
      <c r="I8" s="93"/>
      <c r="J8" s="93"/>
      <c r="K8" s="38" t="s">
        <v>101</v>
      </c>
      <c r="L8" s="37" t="s">
        <v>3</v>
      </c>
    </row>
    <row r="9" spans="1:12" ht="33.75" customHeight="1" x14ac:dyDescent="0.25">
      <c r="A9" s="31">
        <v>1</v>
      </c>
      <c r="B9" s="74">
        <v>1</v>
      </c>
      <c r="C9" s="70" t="s">
        <v>75</v>
      </c>
      <c r="D9" s="96" t="s">
        <v>113</v>
      </c>
      <c r="E9" s="97"/>
      <c r="F9" s="97"/>
      <c r="G9" s="97"/>
      <c r="H9" s="98"/>
      <c r="I9" s="85" t="s">
        <v>116</v>
      </c>
      <c r="J9" s="78">
        <v>3500</v>
      </c>
      <c r="K9" s="40"/>
      <c r="L9" s="41"/>
    </row>
    <row r="10" spans="1:12" ht="32.25" customHeight="1" x14ac:dyDescent="0.25">
      <c r="A10" s="31">
        <v>2</v>
      </c>
      <c r="B10" s="74">
        <v>23</v>
      </c>
      <c r="C10" s="70" t="s">
        <v>75</v>
      </c>
      <c r="D10" s="96" t="s">
        <v>112</v>
      </c>
      <c r="E10" s="97"/>
      <c r="F10" s="97"/>
      <c r="G10" s="97"/>
      <c r="H10" s="98"/>
      <c r="I10" s="86"/>
      <c r="J10" s="78">
        <v>500</v>
      </c>
      <c r="K10" s="42"/>
      <c r="L10" s="43"/>
    </row>
    <row r="11" spans="1:12" ht="25.5" customHeight="1" thickBot="1" x14ac:dyDescent="0.3">
      <c r="A11" s="87" t="s">
        <v>115</v>
      </c>
      <c r="B11" s="88"/>
      <c r="C11" s="88"/>
      <c r="D11" s="88"/>
      <c r="E11" s="88"/>
      <c r="F11" s="88"/>
      <c r="G11" s="88"/>
      <c r="H11" s="89"/>
      <c r="I11" s="90" t="s">
        <v>105</v>
      </c>
      <c r="J11" s="91"/>
      <c r="K11" s="91"/>
      <c r="L11" s="79"/>
    </row>
    <row r="12" spans="1:12" ht="15" customHeight="1" thickBot="1" x14ac:dyDescent="0.3">
      <c r="A12" s="76"/>
      <c r="B12" s="76"/>
      <c r="C12" s="76"/>
      <c r="D12" s="83"/>
      <c r="E12" s="83"/>
      <c r="F12" s="83"/>
      <c r="G12" s="83"/>
      <c r="H12" s="83"/>
      <c r="I12" s="75"/>
      <c r="J12" s="75"/>
      <c r="K12" s="77"/>
      <c r="L12" s="77"/>
    </row>
    <row r="13" spans="1:12" ht="15" customHeight="1" x14ac:dyDescent="0.25">
      <c r="A13" s="14"/>
      <c r="B13" s="21"/>
      <c r="C13" s="15"/>
      <c r="D13" s="15"/>
      <c r="E13" s="34"/>
      <c r="F13" s="50" t="s">
        <v>4</v>
      </c>
      <c r="G13" s="34"/>
      <c r="H13" s="15"/>
      <c r="I13" s="15"/>
      <c r="J13" s="15"/>
      <c r="K13" s="22"/>
      <c r="L13" s="23"/>
    </row>
    <row r="14" spans="1:12" ht="15" customHeight="1" x14ac:dyDescent="0.25">
      <c r="A14" s="47" t="s">
        <v>80</v>
      </c>
      <c r="B14" s="48"/>
      <c r="C14" s="5" t="s">
        <v>27</v>
      </c>
      <c r="D14" s="48"/>
      <c r="E14" s="48"/>
      <c r="F14" s="48"/>
      <c r="G14" s="48"/>
      <c r="H14" s="71" t="s">
        <v>37</v>
      </c>
      <c r="I14" s="71"/>
      <c r="J14" s="71"/>
      <c r="K14" s="48"/>
      <c r="L14" s="72"/>
    </row>
    <row r="15" spans="1:12" ht="15" customHeight="1" x14ac:dyDescent="0.25">
      <c r="A15" s="47" t="s">
        <v>107</v>
      </c>
      <c r="B15" s="48"/>
      <c r="C15" s="48" t="s">
        <v>30</v>
      </c>
      <c r="D15" s="73"/>
      <c r="E15" s="48"/>
      <c r="F15" s="48"/>
      <c r="G15" s="53"/>
      <c r="H15" s="84" t="s">
        <v>108</v>
      </c>
      <c r="I15" s="84"/>
      <c r="J15" s="84"/>
      <c r="K15" s="84"/>
      <c r="L15" s="48"/>
    </row>
    <row r="16" spans="1:12" ht="15" customHeight="1" x14ac:dyDescent="0.25">
      <c r="A16" s="137" t="s">
        <v>86</v>
      </c>
      <c r="B16" s="138"/>
      <c r="C16" s="138"/>
      <c r="D16" s="136" t="s">
        <v>109</v>
      </c>
      <c r="E16" s="136"/>
      <c r="F16" s="136"/>
      <c r="G16" s="53"/>
      <c r="H16" s="54"/>
      <c r="I16" s="54"/>
      <c r="J16" s="54"/>
      <c r="K16" s="48"/>
      <c r="L16" s="48"/>
    </row>
    <row r="17" spans="1:19" ht="15" customHeight="1" x14ac:dyDescent="0.25">
      <c r="A17" s="47" t="str">
        <f>IF(J5="Materiais:","Horário de entrega: de Segunda a Sexta-Feira das 08:00 às 11:30 e das 13:30 às 17:00 horas.","Horário de execução: de Segunda a Sexta-Feira das 08:00 às 11:30 e das 13:30 às 17:00 horas.")</f>
        <v>Horário de entrega: de Segunda a Sexta-Feira das 08:00 às 11:30 e das 13:30 às 17:00 horas.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72"/>
    </row>
    <row r="18" spans="1:19" ht="15" customHeight="1" x14ac:dyDescent="0.25">
      <c r="A18" s="81" t="s">
        <v>110</v>
      </c>
      <c r="B18" s="48"/>
      <c r="C18" s="48"/>
      <c r="D18" s="48"/>
      <c r="E18" s="48"/>
      <c r="F18" s="48"/>
      <c r="G18" s="48"/>
      <c r="H18" s="71" t="s">
        <v>98</v>
      </c>
      <c r="I18" s="71"/>
      <c r="J18" s="71"/>
      <c r="K18" s="48"/>
      <c r="L18" s="72"/>
    </row>
    <row r="19" spans="1:19" ht="54.75" customHeight="1" thickBot="1" x14ac:dyDescent="0.3">
      <c r="A19" s="133" t="s">
        <v>99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5"/>
      <c r="P19" s="5" t="s">
        <v>84</v>
      </c>
    </row>
    <row r="20" spans="1:19" ht="70.5" customHeight="1" thickBot="1" x14ac:dyDescent="0.3">
      <c r="A20" s="139" t="s">
        <v>95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1"/>
      <c r="S20" s="48"/>
    </row>
    <row r="21" spans="1:19" ht="3" customHeight="1" thickBot="1" x14ac:dyDescent="0.3">
      <c r="A21" s="127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9"/>
      <c r="S21" s="48"/>
    </row>
    <row r="22" spans="1:19" x14ac:dyDescent="0.25">
      <c r="A22" s="65"/>
      <c r="B22" s="66"/>
      <c r="C22" s="66"/>
      <c r="D22" s="66"/>
      <c r="E22" s="67"/>
      <c r="F22" s="68" t="s">
        <v>97</v>
      </c>
      <c r="G22" s="67"/>
      <c r="H22" s="66"/>
      <c r="I22" s="66"/>
      <c r="J22" s="66"/>
      <c r="K22" s="66"/>
      <c r="L22" s="69"/>
    </row>
    <row r="23" spans="1:19" x14ac:dyDescent="0.25">
      <c r="A23" s="17" t="s">
        <v>5</v>
      </c>
      <c r="L23" s="16"/>
    </row>
    <row r="24" spans="1:19" x14ac:dyDescent="0.25">
      <c r="A24" s="17" t="s">
        <v>6</v>
      </c>
      <c r="G24" s="5" t="s">
        <v>7</v>
      </c>
      <c r="L24" s="16"/>
    </row>
    <row r="25" spans="1:19" x14ac:dyDescent="0.25">
      <c r="A25" s="17" t="s">
        <v>8</v>
      </c>
      <c r="G25" s="5" t="s">
        <v>9</v>
      </c>
      <c r="L25" s="16"/>
    </row>
    <row r="26" spans="1:19" x14ac:dyDescent="0.25">
      <c r="A26" s="17" t="s">
        <v>10</v>
      </c>
      <c r="G26" s="5" t="s">
        <v>11</v>
      </c>
      <c r="I26" s="5" t="s">
        <v>12</v>
      </c>
      <c r="L26" s="16"/>
    </row>
    <row r="27" spans="1:19" x14ac:dyDescent="0.25">
      <c r="A27" s="17" t="s">
        <v>13</v>
      </c>
      <c r="G27" s="5" t="s">
        <v>14</v>
      </c>
      <c r="I27" s="24" t="s">
        <v>15</v>
      </c>
      <c r="J27" s="24"/>
      <c r="L27" s="16"/>
    </row>
    <row r="28" spans="1:19" x14ac:dyDescent="0.25">
      <c r="A28" s="17" t="s">
        <v>16</v>
      </c>
      <c r="D28" s="5" t="s">
        <v>17</v>
      </c>
      <c r="G28" s="5" t="s">
        <v>18</v>
      </c>
      <c r="I28" s="24" t="s">
        <v>19</v>
      </c>
      <c r="J28" s="24"/>
      <c r="L28" s="16"/>
    </row>
    <row r="29" spans="1:19" x14ac:dyDescent="0.25">
      <c r="A29" s="17" t="s">
        <v>33</v>
      </c>
      <c r="L29" s="16"/>
    </row>
    <row r="30" spans="1:19" ht="15.75" thickBot="1" x14ac:dyDescent="0.3">
      <c r="A30" s="18" t="s">
        <v>20</v>
      </c>
      <c r="B30" s="19"/>
      <c r="C30" s="19"/>
      <c r="D30" s="19"/>
      <c r="E30" s="19"/>
      <c r="F30" s="19" t="s">
        <v>21</v>
      </c>
      <c r="G30" s="19"/>
      <c r="H30" s="19"/>
      <c r="I30" s="19"/>
      <c r="J30" s="19"/>
      <c r="K30" s="19"/>
      <c r="L30" s="20"/>
    </row>
    <row r="31" spans="1:19" ht="15.75" x14ac:dyDescent="0.25">
      <c r="A31" s="58" t="s">
        <v>85</v>
      </c>
      <c r="B31" s="45"/>
      <c r="C31" s="45"/>
      <c r="D31" s="45"/>
      <c r="E31" s="45"/>
      <c r="F31" s="45"/>
      <c r="G31" s="45"/>
      <c r="H31" s="45"/>
      <c r="I31" s="55"/>
      <c r="J31" s="55"/>
      <c r="K31" s="55"/>
      <c r="L31" s="56"/>
    </row>
    <row r="32" spans="1:19" s="10" customFormat="1" ht="15.75" x14ac:dyDescent="0.25">
      <c r="A32" s="82" t="s">
        <v>102</v>
      </c>
      <c r="B32" s="44"/>
      <c r="C32" s="44"/>
      <c r="D32" s="44"/>
      <c r="L32" s="59"/>
    </row>
    <row r="33" spans="1:12" s="10" customFormat="1" ht="15.75" x14ac:dyDescent="0.25">
      <c r="A33" s="60" t="str">
        <f>IF(A32="Adézio Machado","adezio.machado@scgas.com.br",IF(A32="Karen Kunzler Graff","karen.graff@scgas.com.br",IF(A32="Giovani Della Rocca","giovani.rocca@scgas.com.br",IF(A32="Guilherme dos Santos Timponi","guilherme.timponi@scgas.com.br",IF(A32="Roberta Fiamoncini da Silva","roberta.silva@scgas.com.br",IF(A32="Tirza Torres Pereira","tirza.pereira@scgas.com.br",IF(A32="Luciana Cristina da Silva","luciana.silva@scgas.com.br",IF(A32="Valdete Aparecida Andrett","valdete.andrett@scgas.com.br",IF(A32="Thiago Alves","thiago.alves@scgas.com.br","")))))))))</f>
        <v>valdete.andrett@scgas.com.br</v>
      </c>
      <c r="B33" s="61"/>
      <c r="C33" s="61"/>
      <c r="D33" s="61"/>
      <c r="L33" s="59"/>
    </row>
    <row r="34" spans="1:12" s="10" customFormat="1" ht="16.5" thickBot="1" x14ac:dyDescent="0.3">
      <c r="A34" s="62" t="s">
        <v>81</v>
      </c>
      <c r="B34" s="63"/>
      <c r="C34" s="63"/>
      <c r="D34" s="63"/>
      <c r="E34" s="57"/>
      <c r="F34" s="57"/>
      <c r="G34" s="57"/>
      <c r="H34" s="57"/>
      <c r="I34" s="57"/>
      <c r="J34" s="57"/>
      <c r="K34" s="57"/>
      <c r="L34" s="64"/>
    </row>
    <row r="35" spans="1:12" ht="77.25" customHeight="1" thickBot="1" x14ac:dyDescent="0.3">
      <c r="A35" s="130" t="s">
        <v>87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2"/>
    </row>
    <row r="73" spans="1:18" s="27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27" t="s">
        <v>72</v>
      </c>
    </row>
    <row r="74" spans="1:18" s="27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27" t="s">
        <v>73</v>
      </c>
    </row>
    <row r="75" spans="1:18" s="27" customForma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1:18" s="28" customFormat="1" x14ac:dyDescent="0.25">
      <c r="A76" s="27" t="e">
        <f>CONCATENATE(C76,L76)</f>
        <v>#REF!</v>
      </c>
      <c r="B76" s="27" t="e">
        <f>A77&amp;"\"</f>
        <v>#REF!</v>
      </c>
      <c r="C76" s="27" t="e">
        <f>"V:\Gerhs\SUPRIMENTOS\LICITAÇÕES E CONTRATOS\"&amp;#REF!&amp;"\COTAÇÕES DE COMPRAS"&amp;"\"</f>
        <v>#REF!</v>
      </c>
      <c r="D76" s="27"/>
      <c r="E76" s="27"/>
      <c r="F76" s="27"/>
      <c r="G76" s="27"/>
      <c r="H76" s="27"/>
      <c r="I76" s="27"/>
      <c r="J76" s="27"/>
      <c r="K76" s="27"/>
      <c r="L76" s="27" t="e">
        <f>#REF!&amp;" - "&amp;LEFT(#REF!,30)&amp;"-"</f>
        <v>#REF!</v>
      </c>
      <c r="N76" s="32"/>
      <c r="O76" s="32"/>
      <c r="P76" s="32"/>
      <c r="Q76" s="32"/>
      <c r="R76" s="32"/>
    </row>
    <row r="77" spans="1:18" s="28" customFormat="1" x14ac:dyDescent="0.25">
      <c r="A77" s="27" t="e">
        <f>CONCATENATE($C$76,$L$76,M73)</f>
        <v>#REF!</v>
      </c>
      <c r="B77" s="27" t="e">
        <f>#REF!&amp;"_"&amp;#REF!&amp;".xlsm"</f>
        <v>#REF!</v>
      </c>
      <c r="C77" s="27"/>
      <c r="D77" s="27"/>
      <c r="E77" s="27"/>
      <c r="F77" s="27"/>
      <c r="G77" s="27"/>
      <c r="H77" s="27"/>
      <c r="I77" s="27"/>
      <c r="J77" s="27"/>
      <c r="K77" s="27"/>
      <c r="L77" s="27"/>
      <c r="N77" s="32"/>
      <c r="O77" s="32"/>
      <c r="P77" s="32"/>
      <c r="Q77" s="32"/>
      <c r="R77" s="32"/>
    </row>
    <row r="78" spans="1:18" s="28" customFormat="1" x14ac:dyDescent="0.25">
      <c r="A78" s="27" t="e">
        <f>CONCATENATE($C$76,$L$76,M74)</f>
        <v>#REF!</v>
      </c>
      <c r="B78" s="27" t="e">
        <f>#REF!&amp;"_Cotação_"&amp;#REF!&amp;".pdf"</f>
        <v>#REF!</v>
      </c>
      <c r="C78" s="27"/>
      <c r="D78" s="27"/>
      <c r="E78" s="27"/>
      <c r="F78" s="27"/>
      <c r="G78" s="27"/>
      <c r="H78" s="27"/>
      <c r="I78" s="27"/>
      <c r="J78" s="27"/>
      <c r="K78" s="27"/>
      <c r="L78" s="27"/>
      <c r="N78" s="32"/>
      <c r="O78" s="32"/>
      <c r="P78" s="32"/>
      <c r="Q78" s="32"/>
      <c r="R78" s="32"/>
    </row>
    <row r="79" spans="1:18" s="28" customFormat="1" x14ac:dyDescent="0.25">
      <c r="B79" s="27" t="e">
        <f>#REF!&amp;"_Comparativo_"&amp;#REF!&amp;".pdf"</f>
        <v>#REF!</v>
      </c>
      <c r="N79" s="32"/>
      <c r="O79" s="32"/>
      <c r="P79" s="32"/>
      <c r="Q79" s="32"/>
      <c r="R79" s="32"/>
    </row>
    <row r="80" spans="1:18" s="28" customFormat="1" x14ac:dyDescent="0.25">
      <c r="B80" s="27" t="e">
        <f>#REF!&amp;"_Resultado_"&amp;#REF!&amp;".pdf"</f>
        <v>#REF!</v>
      </c>
      <c r="N80" s="32"/>
      <c r="O80" s="32"/>
      <c r="P80" s="32"/>
      <c r="Q80" s="32"/>
      <c r="R80" s="32"/>
    </row>
    <row r="81" spans="1:18" s="28" customFormat="1" x14ac:dyDescent="0.25">
      <c r="B81" s="27" t="e">
        <f>"V:\Gerhs\SUPRIMENTOS\LICITAÇÕES E CONTRATOS\"&amp;#REF!&amp;"\COTAÇÕES DE COMPRAS\000 - COTAÇÕES ME-EPP\" &amp; "Formulário de Cotação - ME-EPP2.xlsm"</f>
        <v>#REF!</v>
      </c>
      <c r="N81" s="32"/>
      <c r="O81" s="32"/>
      <c r="P81" s="32"/>
      <c r="Q81" s="32"/>
      <c r="R81" s="32"/>
    </row>
    <row r="82" spans="1:18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32"/>
      <c r="O82" s="32"/>
      <c r="P82" s="32"/>
      <c r="Q82" s="32"/>
      <c r="R82" s="32"/>
    </row>
    <row r="83" spans="1:18" ht="15.75" x14ac:dyDescent="0.25">
      <c r="A83" s="28"/>
      <c r="B83" s="29" t="str">
        <f>"Prezados Srs.,  
Segue em anexo solicitação de cotação nº "&amp;A4&amp;"."&amp;" 
Aguardaremos retorno até "&amp;TEXT(H4,"dd/mm/aaaa")&amp;"."&amp;"
Favor nos enviar a proposta em papel timbrado de sua empresa, NÃO UTILIZAR A LOGOMARCA DA SCGÁS."&amp;" 
 Atenciosamente, 
 "</f>
        <v xml:space="preserve">Prezados Srs.,  
Segue em anexo solicitação de cotação nº 048/2026. 
Aguardaremos retorno até 23/07/2026.
Favor nos enviar a proposta em papel timbrado de sua empresa, NÃO UTILIZAR A LOGOMARCA DA SCGÁS. 
 Atenciosamente, 
 </v>
      </c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32"/>
      <c r="O83" s="32"/>
      <c r="P83" s="32"/>
      <c r="Q83" s="32"/>
      <c r="R83" s="32"/>
    </row>
    <row r="84" spans="1:18" x14ac:dyDescent="0.25">
      <c r="A84" s="28"/>
      <c r="B84" s="30" t="str">
        <f>"Prezados Srs.,  
Segue em resultado da solicitação de cotação nº "&amp;A4&amp;",  encerrada em "&amp;TEXT(H4,"dd/mm/aaaa")&amp;".
 Atenciosamente, 
 "
&amp;A32&amp;" 
"
&amp;"Fone: 48 3229-1200"</f>
        <v>Prezados Srs.,  
Segue em resultado da solicitação de cotação nº 048/2026,  encerrada em 23/07/2026.
 Atenciosamente, 
 Valdete Aparecida Andrett 
Fone: 48 3229-1200</v>
      </c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32"/>
      <c r="O84" s="32"/>
      <c r="P84" s="32"/>
      <c r="Q84" s="32"/>
      <c r="R84" s="32"/>
    </row>
    <row r="85" spans="1:18" ht="15.75" x14ac:dyDescent="0.25">
      <c r="A85" s="32"/>
      <c r="B85" s="33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</row>
    <row r="86" spans="1:18" x14ac:dyDescent="0.2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</row>
    <row r="87" spans="1:18" x14ac:dyDescent="0.2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</row>
  </sheetData>
  <dataConsolidate/>
  <mergeCells count="28">
    <mergeCell ref="A21:L21"/>
    <mergeCell ref="A35:L35"/>
    <mergeCell ref="A19:L19"/>
    <mergeCell ref="D16:F16"/>
    <mergeCell ref="A16:C16"/>
    <mergeCell ref="A20:L20"/>
    <mergeCell ref="A3:B3"/>
    <mergeCell ref="H3:L3"/>
    <mergeCell ref="H4:L4"/>
    <mergeCell ref="C3:G3"/>
    <mergeCell ref="C4:G4"/>
    <mergeCell ref="J7:J8"/>
    <mergeCell ref="K7:L7"/>
    <mergeCell ref="D9:H9"/>
    <mergeCell ref="D10:H10"/>
    <mergeCell ref="A4:B4"/>
    <mergeCell ref="A6:L6"/>
    <mergeCell ref="J5:L5"/>
    <mergeCell ref="B7:B8"/>
    <mergeCell ref="C7:C8"/>
    <mergeCell ref="D7:H8"/>
    <mergeCell ref="I7:I8"/>
    <mergeCell ref="A7:A8"/>
    <mergeCell ref="D12:H12"/>
    <mergeCell ref="H15:K15"/>
    <mergeCell ref="I9:I10"/>
    <mergeCell ref="A11:H11"/>
    <mergeCell ref="I11:K11"/>
  </mergeCells>
  <printOptions horizontalCentered="1"/>
  <pageMargins left="0.27559055118110237" right="0.23622047244094491" top="0.35433070866141736" bottom="0.35433070866141736" header="0.31496062992125984" footer="0.31496062992125984"/>
  <pageSetup paperSize="9" scale="78" fitToHeight="2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051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85725</xdr:rowOff>
              </from>
              <to>
                <xdr:col>3</xdr:col>
                <xdr:colOff>28575</xdr:colOff>
                <xdr:row>1</xdr:row>
                <xdr:rowOff>247650</xdr:rowOff>
              </to>
            </anchor>
          </objectPr>
        </oleObject>
      </mc:Choice>
      <mc:Fallback>
        <oleObject progId="Word.Picture.8" shapeId="2051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'NÃO EXLUIR'!$A$83:$A$86</xm:f>
          </x14:formula1>
          <xm:sqref>C14</xm:sqref>
        </x14:dataValidation>
        <x14:dataValidation type="list" allowBlank="1" showInputMessage="1" showErrorMessage="1" xr:uid="{00000000-0002-0000-0000-000001000000}">
          <x14:formula1>
            <xm:f>'NÃO EXLUIR'!$D$83:$D$85</xm:f>
          </x14:formula1>
          <xm:sqref>C15</xm:sqref>
        </x14:dataValidation>
        <x14:dataValidation type="list" allowBlank="1" showInputMessage="1" showErrorMessage="1" xr:uid="{00000000-0002-0000-0000-000003000000}">
          <x14:formula1>
            <xm:f>'NÃO EXLUIR'!$A$89:$A$91</xm:f>
          </x14:formula1>
          <xm:sqref>J5</xm:sqref>
        </x14:dataValidation>
        <x14:dataValidation type="list" errorStyle="warning" allowBlank="1" showInputMessage="1" showErrorMessage="1" xr:uid="{00000000-0002-0000-0000-000004000000}">
          <x14:formula1>
            <xm:f>'NÃO EXLUIR'!$D$87:$D$90</xm:f>
          </x14:formula1>
          <xm:sqref>K15:K16</xm:sqref>
        </x14:dataValidation>
        <x14:dataValidation type="list" errorStyle="warning" allowBlank="1" showInputMessage="1" showErrorMessage="1" xr:uid="{00000000-0002-0000-0000-000005000000}">
          <x14:formula1>
            <xm:f>'NÃO EXLUIR'!$F$83:$F$89</xm:f>
          </x14:formula1>
          <xm:sqref>A19:L19</xm:sqref>
        </x14:dataValidation>
        <x14:dataValidation type="list" allowBlank="1" showInputMessage="1" showErrorMessage="1" xr:uid="{00000000-0002-0000-0000-000002000000}">
          <x14:formula1>
            <xm:f>'NÃO EXLUIR'!$H$83:$H$91</xm:f>
          </x14:formula1>
          <xm:sqref>A32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>
    <pageSetUpPr fitToPage="1"/>
  </sheetPr>
  <dimension ref="A1:K31"/>
  <sheetViews>
    <sheetView view="pageBreakPreview" zoomScale="115" zoomScaleNormal="100" zoomScaleSheetLayoutView="115" workbookViewId="0">
      <selection activeCell="A29" sqref="A29"/>
    </sheetView>
  </sheetViews>
  <sheetFormatPr defaultColWidth="9.140625" defaultRowHeight="15" x14ac:dyDescent="0.25"/>
  <cols>
    <col min="1" max="3" width="9.140625" style="5"/>
    <col min="4" max="4" width="10.42578125" style="5" customWidth="1"/>
    <col min="5" max="5" width="9.140625" style="5"/>
    <col min="6" max="6" width="13.42578125" style="5" customWidth="1"/>
    <col min="7" max="7" width="8.28515625" style="5" customWidth="1"/>
    <col min="8" max="8" width="10.42578125" style="5" customWidth="1"/>
    <col min="9" max="9" width="14.28515625" style="5" customWidth="1"/>
    <col min="10" max="12" width="9.140625" style="5"/>
    <col min="13" max="14" width="12.42578125" style="5" bestFit="1" customWidth="1"/>
    <col min="15" max="16384" width="9.140625" style="5"/>
  </cols>
  <sheetData>
    <row r="1" spans="1:11" x14ac:dyDescent="0.25">
      <c r="H1" s="6"/>
    </row>
    <row r="2" spans="1:11" ht="15.75" thickBot="1" x14ac:dyDescent="0.3">
      <c r="A2" s="7"/>
      <c r="B2" s="7"/>
      <c r="C2" s="7"/>
      <c r="D2" s="7"/>
      <c r="E2" s="7"/>
      <c r="F2" s="7"/>
      <c r="G2" s="25"/>
      <c r="H2" s="7"/>
      <c r="I2" s="8" t="s">
        <v>23</v>
      </c>
      <c r="J2" s="9" t="str">
        <f>Cotação!K2</f>
        <v>048/2026</v>
      </c>
      <c r="K2" s="7"/>
    </row>
    <row r="3" spans="1:11" ht="16.5" thickTop="1" thickBot="1" x14ac:dyDescent="0.3"/>
    <row r="4" spans="1:11" s="10" customFormat="1" x14ac:dyDescent="0.25">
      <c r="A4" s="142" t="s">
        <v>0</v>
      </c>
      <c r="B4" s="143"/>
      <c r="C4" s="147" t="s">
        <v>92</v>
      </c>
      <c r="D4" s="147"/>
      <c r="E4" s="147"/>
      <c r="F4" s="147"/>
      <c r="G4" s="142" t="s">
        <v>94</v>
      </c>
      <c r="H4" s="147"/>
      <c r="I4" s="147"/>
      <c r="J4" s="147"/>
      <c r="K4" s="143"/>
    </row>
    <row r="5" spans="1:11" ht="15.75" thickBot="1" x14ac:dyDescent="0.3">
      <c r="A5" s="144" t="str">
        <f>J2</f>
        <v>048/2026</v>
      </c>
      <c r="B5" s="145"/>
      <c r="C5" s="146">
        <f>Cotação!C4</f>
        <v>46219</v>
      </c>
      <c r="D5" s="146"/>
      <c r="E5" s="146"/>
      <c r="F5" s="146"/>
      <c r="G5" s="148">
        <f>Cotação!H4</f>
        <v>46226</v>
      </c>
      <c r="H5" s="146"/>
      <c r="I5" s="146"/>
      <c r="J5" s="146"/>
      <c r="K5" s="149"/>
    </row>
    <row r="6" spans="1:11" x14ac:dyDescent="0.25">
      <c r="E6" s="10" t="s">
        <v>65</v>
      </c>
    </row>
    <row r="7" spans="1:11" x14ac:dyDescent="0.25">
      <c r="A7" s="5" t="s">
        <v>96</v>
      </c>
    </row>
    <row r="8" spans="1:11" ht="15.75" thickBot="1" x14ac:dyDescent="0.3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x14ac:dyDescent="0.25">
      <c r="A9" s="161" t="s">
        <v>1</v>
      </c>
      <c r="B9" s="152" t="s">
        <v>24</v>
      </c>
      <c r="C9" s="152" t="s">
        <v>25</v>
      </c>
      <c r="D9" s="163" t="s">
        <v>88</v>
      </c>
      <c r="E9" s="164"/>
      <c r="F9" s="164"/>
      <c r="G9" s="164"/>
      <c r="H9" s="165"/>
      <c r="I9" s="152" t="s">
        <v>83</v>
      </c>
      <c r="J9" s="154" t="s">
        <v>2</v>
      </c>
      <c r="K9" s="155"/>
    </row>
    <row r="10" spans="1:11" x14ac:dyDescent="0.25">
      <c r="A10" s="162"/>
      <c r="B10" s="153"/>
      <c r="C10" s="153"/>
      <c r="D10" s="166"/>
      <c r="E10" s="167"/>
      <c r="F10" s="167"/>
      <c r="G10" s="167"/>
      <c r="H10" s="168"/>
      <c r="I10" s="153"/>
      <c r="J10" s="156" t="s">
        <v>66</v>
      </c>
      <c r="K10" s="157"/>
    </row>
    <row r="11" spans="1:11" x14ac:dyDescent="0.25">
      <c r="A11" s="31">
        <v>1</v>
      </c>
      <c r="B11" s="39" t="e">
        <f>IF(Cotação!#REF!="","",Cotação!#REF!)</f>
        <v>#REF!</v>
      </c>
      <c r="C11" s="36" t="e">
        <f>IF(Cotação!#REF!="","",Cotação!#REF!)</f>
        <v>#REF!</v>
      </c>
      <c r="D11" s="158" t="e">
        <f>IF(Cotação!#REF!="","",Cotação!#REF!)</f>
        <v>#REF!</v>
      </c>
      <c r="E11" s="159"/>
      <c r="F11" s="159"/>
      <c r="G11" s="159"/>
      <c r="H11" s="160"/>
      <c r="I11" s="35"/>
      <c r="J11" s="150" t="e">
        <f>IF('NÃO EXLUIR'!$N$96=TRUE,#REF!,IF('NÃO EXLUIR'!$N$97=TRUE,#REF!,IF('NÃO EXLUIR'!$N$98=TRUE,#REF!,IF('NÃO EXLUIR'!$N$99=TRUE,#REF!,IF('NÃO EXLUIR'!$N$101=TRUE,#REF!,IF('NÃO EXLUIR'!$N$102=TRUE,#REF!,IF('NÃO EXLUIR'!$N$103=TRUE,#REF!,IF('NÃO EXLUIR'!$N$104=TRUE,#REF!,IF('NÃO EXLUIR'!$N$106=TRUE,#REF!,IF('NÃO EXLUIR'!$N$107=TRUE,#REF!,IF('NÃO EXLUIR'!$N$108=TRUE,#REF!,IF('NÃO EXLUIR'!$N$109=TRUE,#REF!,""))))))))))))</f>
        <v>#REF!</v>
      </c>
      <c r="K11" s="151"/>
    </row>
    <row r="12" spans="1:11" x14ac:dyDescent="0.25">
      <c r="A12" s="11">
        <v>2</v>
      </c>
      <c r="B12" s="39" t="e">
        <f>IF(Cotação!#REF!="","",Cotação!#REF!)</f>
        <v>#REF!</v>
      </c>
      <c r="C12" s="36" t="e">
        <f>IF(Cotação!#REF!="","",Cotação!#REF!)</f>
        <v>#REF!</v>
      </c>
      <c r="D12" s="158" t="e">
        <f>IF(Cotação!#REF!="","",Cotação!#REF!)</f>
        <v>#REF!</v>
      </c>
      <c r="E12" s="159"/>
      <c r="F12" s="159"/>
      <c r="G12" s="159"/>
      <c r="H12" s="160"/>
      <c r="I12" s="12"/>
      <c r="J12" s="150" t="e">
        <f>IF('NÃO EXLUIR'!$N$96=TRUE,#REF!,IF('NÃO EXLUIR'!$N$97=TRUE,#REF!,IF('NÃO EXLUIR'!$N$98=TRUE,#REF!,IF('NÃO EXLUIR'!$N$99=TRUE,#REF!,IF('NÃO EXLUIR'!$N$101=TRUE,#REF!,IF('NÃO EXLUIR'!$N$102=TRUE,#REF!,IF('NÃO EXLUIR'!$N$103=TRUE,#REF!,IF('NÃO EXLUIR'!$N$104=TRUE,#REF!,IF('NÃO EXLUIR'!$N$106=TRUE,#REF!,IF('NÃO EXLUIR'!$N$107=TRUE,#REF!,IF('NÃO EXLUIR'!$N$108=TRUE,#REF!,IF('NÃO EXLUIR'!$N$109=TRUE,#REF!,""))))))))))))</f>
        <v>#REF!</v>
      </c>
      <c r="K12" s="151"/>
    </row>
    <row r="13" spans="1:11" x14ac:dyDescent="0.25">
      <c r="A13" s="11">
        <v>3</v>
      </c>
      <c r="B13" s="39" t="e">
        <f>IF(Cotação!#REF!="","",Cotação!#REF!)</f>
        <v>#REF!</v>
      </c>
      <c r="C13" s="36" t="e">
        <f>IF(Cotação!#REF!="","",Cotação!#REF!)</f>
        <v>#REF!</v>
      </c>
      <c r="D13" s="158" t="e">
        <f>IF(Cotação!#REF!="","",Cotação!#REF!)</f>
        <v>#REF!</v>
      </c>
      <c r="E13" s="159"/>
      <c r="F13" s="159"/>
      <c r="G13" s="159"/>
      <c r="H13" s="160"/>
      <c r="I13" s="12"/>
      <c r="J13" s="150" t="e">
        <f>IF('NÃO EXLUIR'!$N$96=TRUE,#REF!,IF('NÃO EXLUIR'!$N$97=TRUE,#REF!,IF('NÃO EXLUIR'!$N$98=TRUE,#REF!,IF('NÃO EXLUIR'!$N$99=TRUE,#REF!,IF('NÃO EXLUIR'!$N$101=TRUE,#REF!,IF('NÃO EXLUIR'!$N$102=TRUE,#REF!,IF('NÃO EXLUIR'!$N$103=TRUE,#REF!,IF('NÃO EXLUIR'!$N$104=TRUE,#REF!,IF('NÃO EXLUIR'!$N$106=TRUE,#REF!,IF('NÃO EXLUIR'!$N$107=TRUE,#REF!,IF('NÃO EXLUIR'!$N$108=TRUE,#REF!,IF('NÃO EXLUIR'!$N$109=TRUE,#REF!,""))))))))))))</f>
        <v>#REF!</v>
      </c>
      <c r="K13" s="151"/>
    </row>
    <row r="14" spans="1:11" x14ac:dyDescent="0.25">
      <c r="A14" s="11">
        <v>4</v>
      </c>
      <c r="B14" s="39" t="e">
        <f>IF(Cotação!#REF!="","",Cotação!#REF!)</f>
        <v>#REF!</v>
      </c>
      <c r="C14" s="36" t="e">
        <f>IF(Cotação!#REF!="","",Cotação!#REF!)</f>
        <v>#REF!</v>
      </c>
      <c r="D14" s="158" t="e">
        <f>IF(Cotação!#REF!="","",Cotação!#REF!)</f>
        <v>#REF!</v>
      </c>
      <c r="E14" s="159"/>
      <c r="F14" s="159"/>
      <c r="G14" s="159"/>
      <c r="H14" s="160"/>
      <c r="I14" s="12"/>
      <c r="J14" s="150" t="e">
        <f>IF('NÃO EXLUIR'!$N$96=TRUE,#REF!,IF('NÃO EXLUIR'!$N$97=TRUE,#REF!,IF('NÃO EXLUIR'!$N$98=TRUE,#REF!,IF('NÃO EXLUIR'!$N$99=TRUE,#REF!,IF('NÃO EXLUIR'!$N$101=TRUE,#REF!,IF('NÃO EXLUIR'!$N$102=TRUE,#REF!,IF('NÃO EXLUIR'!$N$103=TRUE,#REF!,IF('NÃO EXLUIR'!$N$104=TRUE,#REF!,IF('NÃO EXLUIR'!$N$106=TRUE,#REF!,IF('NÃO EXLUIR'!$N$107=TRUE,#REF!,IF('NÃO EXLUIR'!$N$108=TRUE,#REF!,IF('NÃO EXLUIR'!$N$109=TRUE,#REF!,""))))))))))))</f>
        <v>#REF!</v>
      </c>
      <c r="K14" s="151"/>
    </row>
    <row r="15" spans="1:11" x14ac:dyDescent="0.25">
      <c r="A15" s="11">
        <v>5</v>
      </c>
      <c r="B15" s="39" t="e">
        <f>IF(Cotação!#REF!="","",Cotação!#REF!)</f>
        <v>#REF!</v>
      </c>
      <c r="C15" s="36" t="e">
        <f>IF(Cotação!#REF!="","",Cotação!#REF!)</f>
        <v>#REF!</v>
      </c>
      <c r="D15" s="158" t="e">
        <f>IF(Cotação!#REF!="","",Cotação!#REF!)</f>
        <v>#REF!</v>
      </c>
      <c r="E15" s="159"/>
      <c r="F15" s="159"/>
      <c r="G15" s="159"/>
      <c r="H15" s="160"/>
      <c r="I15" s="12"/>
      <c r="J15" s="150" t="e">
        <f>IF('NÃO EXLUIR'!$N$96=TRUE,#REF!,IF('NÃO EXLUIR'!$N$97=TRUE,#REF!,IF('NÃO EXLUIR'!$N$98=TRUE,#REF!,IF('NÃO EXLUIR'!$N$99=TRUE,#REF!,IF('NÃO EXLUIR'!$N$101=TRUE,#REF!,IF('NÃO EXLUIR'!$N$102=TRUE,#REF!,IF('NÃO EXLUIR'!$N$103=TRUE,#REF!,IF('NÃO EXLUIR'!$N$104=TRUE,#REF!,IF('NÃO EXLUIR'!$N$106=TRUE,#REF!,IF('NÃO EXLUIR'!$N$107=TRUE,#REF!,IF('NÃO EXLUIR'!$N$108=TRUE,#REF!,IF('NÃO EXLUIR'!$N$109=TRUE,#REF!,""))))))))))))</f>
        <v>#REF!</v>
      </c>
      <c r="K15" s="151"/>
    </row>
    <row r="16" spans="1:11" x14ac:dyDescent="0.25">
      <c r="A16" s="11">
        <v>6</v>
      </c>
      <c r="B16" s="39" t="e">
        <f>IF(Cotação!#REF!="","",Cotação!#REF!)</f>
        <v>#REF!</v>
      </c>
      <c r="C16" s="36" t="e">
        <f>IF(Cotação!#REF!="","",Cotação!#REF!)</f>
        <v>#REF!</v>
      </c>
      <c r="D16" s="158" t="e">
        <f>IF(Cotação!#REF!="","",Cotação!#REF!)</f>
        <v>#REF!</v>
      </c>
      <c r="E16" s="159"/>
      <c r="F16" s="159"/>
      <c r="G16" s="159"/>
      <c r="H16" s="160"/>
      <c r="I16" s="12"/>
      <c r="J16" s="150" t="e">
        <f>IF('NÃO EXLUIR'!$N$96=TRUE,#REF!,IF('NÃO EXLUIR'!$N$97=TRUE,#REF!,IF('NÃO EXLUIR'!$N$98=TRUE,#REF!,IF('NÃO EXLUIR'!$N$99=TRUE,#REF!,IF('NÃO EXLUIR'!$N$101=TRUE,#REF!,IF('NÃO EXLUIR'!$N$102=TRUE,#REF!,IF('NÃO EXLUIR'!$N$103=TRUE,#REF!,IF('NÃO EXLUIR'!$N$104=TRUE,#REF!,IF('NÃO EXLUIR'!$N$106=TRUE,#REF!,IF('NÃO EXLUIR'!$N$107=TRUE,#REF!,IF('NÃO EXLUIR'!$N$108=TRUE,#REF!,IF('NÃO EXLUIR'!$N$109=TRUE,#REF!,""))))))))))))</f>
        <v>#REF!</v>
      </c>
      <c r="K16" s="151"/>
    </row>
    <row r="17" spans="1:11" x14ac:dyDescent="0.25">
      <c r="A17" s="11">
        <v>7</v>
      </c>
      <c r="B17" s="39" t="e">
        <f>IF(Cotação!#REF!="","",Cotação!#REF!)</f>
        <v>#REF!</v>
      </c>
      <c r="C17" s="36" t="e">
        <f>IF(Cotação!#REF!="","",Cotação!#REF!)</f>
        <v>#REF!</v>
      </c>
      <c r="D17" s="158" t="e">
        <f>IF(Cotação!#REF!="","",Cotação!#REF!)</f>
        <v>#REF!</v>
      </c>
      <c r="E17" s="159"/>
      <c r="F17" s="159"/>
      <c r="G17" s="159"/>
      <c r="H17" s="160"/>
      <c r="I17" s="12"/>
      <c r="J17" s="150" t="e">
        <f>IF('NÃO EXLUIR'!$N$96=TRUE,#REF!,IF('NÃO EXLUIR'!$N$97=TRUE,#REF!,IF('NÃO EXLUIR'!$N$98=TRUE,#REF!,IF('NÃO EXLUIR'!$N$99=TRUE,#REF!,IF('NÃO EXLUIR'!$N$101=TRUE,#REF!,IF('NÃO EXLUIR'!$N$102=TRUE,#REF!,IF('NÃO EXLUIR'!$N$103=TRUE,#REF!,IF('NÃO EXLUIR'!$N$104=TRUE,#REF!,IF('NÃO EXLUIR'!$N$106=TRUE,#REF!,IF('NÃO EXLUIR'!$N$107=TRUE,#REF!,IF('NÃO EXLUIR'!$N$108=TRUE,#REF!,IF('NÃO EXLUIR'!$N$109=TRUE,#REF!,""))))))))))))</f>
        <v>#REF!</v>
      </c>
      <c r="K17" s="151"/>
    </row>
    <row r="18" spans="1:11" x14ac:dyDescent="0.25">
      <c r="A18" s="11">
        <v>8</v>
      </c>
      <c r="B18" s="39" t="e">
        <f>IF(Cotação!#REF!="","",Cotação!#REF!)</f>
        <v>#REF!</v>
      </c>
      <c r="C18" s="36" t="e">
        <f>IF(Cotação!#REF!="","",Cotação!#REF!)</f>
        <v>#REF!</v>
      </c>
      <c r="D18" s="158" t="e">
        <f>IF(Cotação!#REF!="","",Cotação!#REF!)</f>
        <v>#REF!</v>
      </c>
      <c r="E18" s="159"/>
      <c r="F18" s="159"/>
      <c r="G18" s="159"/>
      <c r="H18" s="160"/>
      <c r="I18" s="12"/>
      <c r="J18" s="150" t="e">
        <f>IF('NÃO EXLUIR'!$N$96=TRUE,#REF!,IF('NÃO EXLUIR'!$N$97=TRUE,#REF!,IF('NÃO EXLUIR'!$N$98=TRUE,#REF!,IF('NÃO EXLUIR'!$N$99=TRUE,#REF!,IF('NÃO EXLUIR'!$N$101=TRUE,#REF!,IF('NÃO EXLUIR'!$N$102=TRUE,#REF!,IF('NÃO EXLUIR'!$N$103=TRUE,#REF!,IF('NÃO EXLUIR'!$N$104=TRUE,#REF!,IF('NÃO EXLUIR'!$N$106=TRUE,#REF!,IF('NÃO EXLUIR'!$N$107=TRUE,#REF!,IF('NÃO EXLUIR'!$N$108=TRUE,#REF!,IF('NÃO EXLUIR'!$N$109=TRUE,#REF!,""))))))))))))</f>
        <v>#REF!</v>
      </c>
      <c r="K18" s="151"/>
    </row>
    <row r="19" spans="1:11" x14ac:dyDescent="0.25">
      <c r="A19" s="11">
        <v>9</v>
      </c>
      <c r="B19" s="39" t="e">
        <f>IF(Cotação!#REF!="","",Cotação!#REF!)</f>
        <v>#REF!</v>
      </c>
      <c r="C19" s="36" t="e">
        <f>IF(Cotação!#REF!="","",Cotação!#REF!)</f>
        <v>#REF!</v>
      </c>
      <c r="D19" s="158" t="e">
        <f>IF(Cotação!#REF!="","",Cotação!#REF!)</f>
        <v>#REF!</v>
      </c>
      <c r="E19" s="159"/>
      <c r="F19" s="159"/>
      <c r="G19" s="159"/>
      <c r="H19" s="160"/>
      <c r="I19" s="12"/>
      <c r="J19" s="150" t="e">
        <f>IF('NÃO EXLUIR'!$N$96=TRUE,#REF!,IF('NÃO EXLUIR'!$N$97=TRUE,#REF!,IF('NÃO EXLUIR'!$N$98=TRUE,#REF!,IF('NÃO EXLUIR'!$N$99=TRUE,#REF!,IF('NÃO EXLUIR'!$N$101=TRUE,#REF!,IF('NÃO EXLUIR'!$N$102=TRUE,#REF!,IF('NÃO EXLUIR'!$N$103=TRUE,#REF!,IF('NÃO EXLUIR'!$N$104=TRUE,#REF!,IF('NÃO EXLUIR'!$N$106=TRUE,#REF!,IF('NÃO EXLUIR'!$N$107=TRUE,#REF!,IF('NÃO EXLUIR'!$N$108=TRUE,#REF!,IF('NÃO EXLUIR'!$N$109=TRUE,#REF!,""))))))))))))</f>
        <v>#REF!</v>
      </c>
      <c r="K19" s="151"/>
    </row>
    <row r="20" spans="1:11" x14ac:dyDescent="0.25">
      <c r="A20" s="11">
        <v>10</v>
      </c>
      <c r="B20" s="39" t="e">
        <f>IF(Cotação!#REF!="","",Cotação!#REF!)</f>
        <v>#REF!</v>
      </c>
      <c r="C20" s="36" t="e">
        <f>IF(Cotação!#REF!="","",Cotação!#REF!)</f>
        <v>#REF!</v>
      </c>
      <c r="D20" s="158" t="e">
        <f>IF(Cotação!#REF!="","",Cotação!#REF!)</f>
        <v>#REF!</v>
      </c>
      <c r="E20" s="159"/>
      <c r="F20" s="159"/>
      <c r="G20" s="159"/>
      <c r="H20" s="160"/>
      <c r="I20" s="12"/>
      <c r="J20" s="150" t="e">
        <f>IF('NÃO EXLUIR'!$N$96=TRUE,#REF!,IF('NÃO EXLUIR'!$N$97=TRUE,#REF!,IF('NÃO EXLUIR'!$N$98=TRUE,#REF!,IF('NÃO EXLUIR'!$N$99=TRUE,#REF!,IF('NÃO EXLUIR'!$N$101=TRUE,#REF!,IF('NÃO EXLUIR'!$N$102=TRUE,#REF!,IF('NÃO EXLUIR'!$N$103=TRUE,#REF!,IF('NÃO EXLUIR'!$N$104=TRUE,#REF!,IF('NÃO EXLUIR'!$N$106=TRUE,#REF!,IF('NÃO EXLUIR'!$N$107=TRUE,#REF!,IF('NÃO EXLUIR'!$N$108=TRUE,#REF!,IF('NÃO EXLUIR'!$N$109=TRUE,#REF!,""))))))))))))</f>
        <v>#REF!</v>
      </c>
      <c r="K20" s="151"/>
    </row>
    <row r="21" spans="1:11" x14ac:dyDescent="0.25">
      <c r="A21" s="11">
        <v>11</v>
      </c>
      <c r="B21" s="39" t="e">
        <f>IF(Cotação!#REF!="","",Cotação!#REF!)</f>
        <v>#REF!</v>
      </c>
      <c r="C21" s="36" t="e">
        <f>IF(Cotação!#REF!="","",Cotação!#REF!)</f>
        <v>#REF!</v>
      </c>
      <c r="D21" s="158" t="e">
        <f>IF(Cotação!#REF!="","",Cotação!#REF!)</f>
        <v>#REF!</v>
      </c>
      <c r="E21" s="159"/>
      <c r="F21" s="159"/>
      <c r="G21" s="159"/>
      <c r="H21" s="160"/>
      <c r="I21" s="12"/>
      <c r="J21" s="150" t="e">
        <f>IF('NÃO EXLUIR'!$N$96=TRUE,#REF!,IF('NÃO EXLUIR'!$N$97=TRUE,#REF!,IF('NÃO EXLUIR'!$N$98=TRUE,#REF!,IF('NÃO EXLUIR'!$N$99=TRUE,#REF!,IF('NÃO EXLUIR'!$N$101=TRUE,#REF!,IF('NÃO EXLUIR'!$N$102=TRUE,#REF!,IF('NÃO EXLUIR'!$N$103=TRUE,#REF!,IF('NÃO EXLUIR'!$N$104=TRUE,#REF!,IF('NÃO EXLUIR'!$N$106=TRUE,#REF!,IF('NÃO EXLUIR'!$N$107=TRUE,#REF!,IF('NÃO EXLUIR'!$N$108=TRUE,#REF!,IF('NÃO EXLUIR'!$N$109=TRUE,#REF!,""))))))))))))</f>
        <v>#REF!</v>
      </c>
      <c r="K21" s="151"/>
    </row>
    <row r="22" spans="1:11" x14ac:dyDescent="0.25">
      <c r="A22" s="11">
        <v>12</v>
      </c>
      <c r="B22" s="39" t="e">
        <f>IF(Cotação!#REF!="","",Cotação!#REF!)</f>
        <v>#REF!</v>
      </c>
      <c r="C22" s="36" t="e">
        <f>IF(Cotação!#REF!="","",Cotação!#REF!)</f>
        <v>#REF!</v>
      </c>
      <c r="D22" s="158" t="e">
        <f>IF(Cotação!#REF!="","",Cotação!#REF!)</f>
        <v>#REF!</v>
      </c>
      <c r="E22" s="159"/>
      <c r="F22" s="159"/>
      <c r="G22" s="159"/>
      <c r="H22" s="160"/>
      <c r="I22" s="12"/>
      <c r="J22" s="150" t="e">
        <f>IF('NÃO EXLUIR'!$N$96=TRUE,#REF!,IF('NÃO EXLUIR'!$N$97=TRUE,#REF!,IF('NÃO EXLUIR'!$N$98=TRUE,#REF!,IF('NÃO EXLUIR'!$N$99=TRUE,#REF!,IF('NÃO EXLUIR'!$N$101=TRUE,#REF!,IF('NÃO EXLUIR'!$N$102=TRUE,#REF!,IF('NÃO EXLUIR'!$N$103=TRUE,#REF!,IF('NÃO EXLUIR'!$N$104=TRUE,#REF!,IF('NÃO EXLUIR'!$N$106=TRUE,#REF!,IF('NÃO EXLUIR'!$N$107=TRUE,#REF!,IF('NÃO EXLUIR'!$N$108=TRUE,#REF!,IF('NÃO EXLUIR'!$N$109=TRUE,#REF!,""))))))))))))</f>
        <v>#REF!</v>
      </c>
      <c r="K22" s="151"/>
    </row>
    <row r="23" spans="1:11" x14ac:dyDescent="0.25">
      <c r="A23" s="11">
        <v>13</v>
      </c>
      <c r="B23" s="39" t="e">
        <f>IF(Cotação!#REF!="","",Cotação!#REF!)</f>
        <v>#REF!</v>
      </c>
      <c r="C23" s="36" t="e">
        <f>IF(Cotação!#REF!="","",Cotação!#REF!)</f>
        <v>#REF!</v>
      </c>
      <c r="D23" s="158" t="e">
        <f>IF(Cotação!#REF!="","",Cotação!#REF!)</f>
        <v>#REF!</v>
      </c>
      <c r="E23" s="159"/>
      <c r="F23" s="159"/>
      <c r="G23" s="159"/>
      <c r="H23" s="160"/>
      <c r="I23" s="12"/>
      <c r="J23" s="150" t="e">
        <f>IF('NÃO EXLUIR'!$N$96=TRUE,#REF!,IF('NÃO EXLUIR'!$N$97=TRUE,#REF!,IF('NÃO EXLUIR'!$N$98=TRUE,#REF!,IF('NÃO EXLUIR'!$N$99=TRUE,#REF!,IF('NÃO EXLUIR'!$N$101=TRUE,#REF!,IF('NÃO EXLUIR'!$N$102=TRUE,#REF!,IF('NÃO EXLUIR'!$N$103=TRUE,#REF!,IF('NÃO EXLUIR'!$N$104=TRUE,#REF!,IF('NÃO EXLUIR'!$N$106=TRUE,#REF!,IF('NÃO EXLUIR'!$N$107=TRUE,#REF!,IF('NÃO EXLUIR'!$N$108=TRUE,#REF!,IF('NÃO EXLUIR'!$N$109=TRUE,#REF!,""))))))))))))</f>
        <v>#REF!</v>
      </c>
      <c r="K23" s="151"/>
    </row>
    <row r="24" spans="1:11" x14ac:dyDescent="0.25">
      <c r="A24" s="11">
        <v>14</v>
      </c>
      <c r="B24" s="39" t="e">
        <f>IF(Cotação!#REF!="","",Cotação!#REF!)</f>
        <v>#REF!</v>
      </c>
      <c r="C24" s="36" t="e">
        <f>IF(Cotação!#REF!="","",Cotação!#REF!)</f>
        <v>#REF!</v>
      </c>
      <c r="D24" s="158" t="e">
        <f>IF(Cotação!#REF!="","",Cotação!#REF!)</f>
        <v>#REF!</v>
      </c>
      <c r="E24" s="159"/>
      <c r="F24" s="159"/>
      <c r="G24" s="159"/>
      <c r="H24" s="160"/>
      <c r="I24" s="12"/>
      <c r="J24" s="150" t="e">
        <f>IF('NÃO EXLUIR'!$N$96=TRUE,#REF!,IF('NÃO EXLUIR'!$N$97=TRUE,#REF!,IF('NÃO EXLUIR'!$N$98=TRUE,#REF!,IF('NÃO EXLUIR'!$N$99=TRUE,#REF!,IF('NÃO EXLUIR'!$N$101=TRUE,#REF!,IF('NÃO EXLUIR'!$N$102=TRUE,#REF!,IF('NÃO EXLUIR'!$N$103=TRUE,#REF!,IF('NÃO EXLUIR'!$N$104=TRUE,#REF!,IF('NÃO EXLUIR'!$N$106=TRUE,#REF!,IF('NÃO EXLUIR'!$N$107=TRUE,#REF!,IF('NÃO EXLUIR'!$N$108=TRUE,#REF!,IF('NÃO EXLUIR'!$N$109=TRUE,#REF!,""))))))))))))</f>
        <v>#REF!</v>
      </c>
      <c r="K24" s="151"/>
    </row>
    <row r="25" spans="1:11" x14ac:dyDescent="0.25">
      <c r="A25" s="11">
        <v>15</v>
      </c>
      <c r="B25" s="39" t="e">
        <f>IF(Cotação!#REF!="","",Cotação!#REF!)</f>
        <v>#REF!</v>
      </c>
      <c r="C25" s="36" t="e">
        <f>IF(Cotação!#REF!="","",Cotação!#REF!)</f>
        <v>#REF!</v>
      </c>
      <c r="D25" s="158" t="e">
        <f>IF(Cotação!#REF!="","",Cotação!#REF!)</f>
        <v>#REF!</v>
      </c>
      <c r="E25" s="159"/>
      <c r="F25" s="159"/>
      <c r="G25" s="159"/>
      <c r="H25" s="160"/>
      <c r="I25" s="12"/>
      <c r="J25" s="150" t="e">
        <f>IF('NÃO EXLUIR'!$N$96=TRUE,#REF!,IF('NÃO EXLUIR'!$N$97=TRUE,#REF!,IF('NÃO EXLUIR'!$N$98=TRUE,#REF!,IF('NÃO EXLUIR'!$N$99=TRUE,#REF!,IF('NÃO EXLUIR'!$N$101=TRUE,#REF!,IF('NÃO EXLUIR'!$N$102=TRUE,#REF!,IF('NÃO EXLUIR'!$N$103=TRUE,#REF!,IF('NÃO EXLUIR'!$N$104=TRUE,#REF!,IF('NÃO EXLUIR'!$N$106=TRUE,#REF!,IF('NÃO EXLUIR'!$N$107=TRUE,#REF!,IF('NÃO EXLUIR'!$N$108=TRUE,#REF!,IF('NÃO EXLUIR'!$N$109=TRUE,#REF!,""))))))))))))</f>
        <v>#REF!</v>
      </c>
      <c r="K25" s="151"/>
    </row>
    <row r="26" spans="1:11" x14ac:dyDescent="0.25">
      <c r="A26" s="6"/>
      <c r="D26" s="13"/>
      <c r="E26" s="13"/>
      <c r="F26" s="13"/>
      <c r="G26" s="13"/>
      <c r="H26" s="13"/>
    </row>
    <row r="28" spans="1:11" x14ac:dyDescent="0.25">
      <c r="A28" s="10" t="s">
        <v>22</v>
      </c>
      <c r="B28" s="10"/>
    </row>
    <row r="29" spans="1:11" ht="15.75" x14ac:dyDescent="0.25">
      <c r="A29" s="44" t="str">
        <f>Cotação!A32</f>
        <v>Valdete Aparecida Andrett</v>
      </c>
      <c r="B29" s="44"/>
      <c r="C29" s="44"/>
      <c r="D29" s="44"/>
      <c r="E29" s="44"/>
    </row>
    <row r="30" spans="1:11" ht="15.75" x14ac:dyDescent="0.25">
      <c r="A30" s="46" t="str">
        <f>Cotação!A33</f>
        <v>valdete.andrett@scgas.com.br</v>
      </c>
      <c r="B30" s="44"/>
      <c r="C30" s="44"/>
      <c r="D30" s="44"/>
      <c r="E30" s="44"/>
    </row>
    <row r="31" spans="1:11" ht="15" customHeight="1" x14ac:dyDescent="0.25">
      <c r="A31" s="44" t="s">
        <v>34</v>
      </c>
      <c r="B31" s="44"/>
      <c r="C31" s="44"/>
      <c r="D31" s="44"/>
      <c r="E31" s="44"/>
    </row>
  </sheetData>
  <mergeCells count="43">
    <mergeCell ref="A4:B4"/>
    <mergeCell ref="A5:B5"/>
    <mergeCell ref="C5:F5"/>
    <mergeCell ref="G4:K4"/>
    <mergeCell ref="G5:K5"/>
    <mergeCell ref="C4:F4"/>
    <mergeCell ref="D23:H23"/>
    <mergeCell ref="D24:H24"/>
    <mergeCell ref="D25:H25"/>
    <mergeCell ref="D17:H17"/>
    <mergeCell ref="D18:H18"/>
    <mergeCell ref="D19:H19"/>
    <mergeCell ref="D20:H20"/>
    <mergeCell ref="D21:H21"/>
    <mergeCell ref="D22:H22"/>
    <mergeCell ref="D16:H16"/>
    <mergeCell ref="A9:A10"/>
    <mergeCell ref="B9:B10"/>
    <mergeCell ref="C9:C10"/>
    <mergeCell ref="D9:H10"/>
    <mergeCell ref="D11:H11"/>
    <mergeCell ref="D12:H12"/>
    <mergeCell ref="D13:H13"/>
    <mergeCell ref="D14:H14"/>
    <mergeCell ref="D15:H15"/>
    <mergeCell ref="I9:I10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23:K23"/>
    <mergeCell ref="J24:K24"/>
    <mergeCell ref="J25:K25"/>
    <mergeCell ref="J18:K18"/>
    <mergeCell ref="J19:K19"/>
    <mergeCell ref="J20:K20"/>
    <mergeCell ref="J21:K21"/>
    <mergeCell ref="J22:K22"/>
  </mergeCells>
  <pageMargins left="0.511811024" right="0.511811024" top="0.78740157499999996" bottom="0.78740157499999996" header="0.31496062000000002" footer="0.31496062000000002"/>
  <pageSetup paperSize="9" scale="82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47625</xdr:rowOff>
              </from>
              <to>
                <xdr:col>3</xdr:col>
                <xdr:colOff>38100</xdr:colOff>
                <xdr:row>1</xdr:row>
                <xdr:rowOff>161925</xdr:rowOff>
              </to>
            </anchor>
          </objectPr>
        </oleObject>
      </mc:Choice>
      <mc:Fallback>
        <oleObject progId="Word.Picture.8" shapeId="5121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'NÃO EXLUIR'!$H$83:$H$88</xm:f>
          </x14:formula1>
          <xm:sqref>A29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N110"/>
  <sheetViews>
    <sheetView workbookViewId="0">
      <selection activeCell="J96" sqref="J96"/>
    </sheetView>
  </sheetViews>
  <sheetFormatPr defaultColWidth="9.140625" defaultRowHeight="13.5" customHeight="1" x14ac:dyDescent="0.25"/>
  <cols>
    <col min="1" max="5" width="9.140625" style="1"/>
    <col min="6" max="6" width="54.85546875" style="1" customWidth="1"/>
    <col min="7" max="13" width="9.140625" style="1"/>
    <col min="14" max="14" width="12.42578125" style="1" bestFit="1" customWidth="1"/>
    <col min="15" max="16384" width="9.140625" style="1"/>
  </cols>
  <sheetData>
    <row r="1" spans="2:10" ht="13.5" customHeight="1" x14ac:dyDescent="0.25">
      <c r="B1" s="26" t="s">
        <v>67</v>
      </c>
      <c r="C1" s="26"/>
      <c r="D1" s="26"/>
      <c r="E1" s="26"/>
      <c r="F1" s="26"/>
      <c r="G1" s="26"/>
      <c r="H1" s="26"/>
      <c r="I1" s="26"/>
      <c r="J1" s="26"/>
    </row>
    <row r="3" spans="2:10" ht="13.5" hidden="1" customHeight="1" x14ac:dyDescent="0.25"/>
    <row r="4" spans="2:10" ht="13.5" hidden="1" customHeight="1" x14ac:dyDescent="0.25"/>
    <row r="5" spans="2:10" ht="13.5" hidden="1" customHeight="1" x14ac:dyDescent="0.25"/>
    <row r="6" spans="2:10" ht="13.5" hidden="1" customHeight="1" x14ac:dyDescent="0.25"/>
    <row r="7" spans="2:10" ht="13.5" hidden="1" customHeight="1" x14ac:dyDescent="0.25"/>
    <row r="8" spans="2:10" ht="13.5" hidden="1" customHeight="1" x14ac:dyDescent="0.25"/>
    <row r="9" spans="2:10" ht="13.5" hidden="1" customHeight="1" x14ac:dyDescent="0.25"/>
    <row r="10" spans="2:10" ht="13.5" hidden="1" customHeight="1" x14ac:dyDescent="0.25"/>
    <row r="11" spans="2:10" ht="13.5" hidden="1" customHeight="1" x14ac:dyDescent="0.25"/>
    <row r="12" spans="2:10" ht="13.5" hidden="1" customHeight="1" x14ac:dyDescent="0.25"/>
    <row r="13" spans="2:10" ht="13.5" hidden="1" customHeight="1" x14ac:dyDescent="0.25"/>
    <row r="14" spans="2:10" ht="13.5" hidden="1" customHeight="1" x14ac:dyDescent="0.25"/>
    <row r="15" spans="2:10" ht="13.5" hidden="1" customHeight="1" x14ac:dyDescent="0.25"/>
    <row r="16" spans="2:10" ht="13.5" hidden="1" customHeight="1" x14ac:dyDescent="0.25"/>
    <row r="17" ht="13.5" hidden="1" customHeight="1" x14ac:dyDescent="0.25"/>
    <row r="18" ht="13.5" hidden="1" customHeight="1" x14ac:dyDescent="0.25"/>
    <row r="19" ht="13.5" hidden="1" customHeight="1" x14ac:dyDescent="0.25"/>
    <row r="20" ht="13.5" hidden="1" customHeight="1" x14ac:dyDescent="0.25"/>
    <row r="21" ht="13.5" hidden="1" customHeight="1" x14ac:dyDescent="0.25"/>
    <row r="22" ht="13.5" hidden="1" customHeight="1" x14ac:dyDescent="0.25"/>
    <row r="23" ht="13.5" hidden="1" customHeight="1" x14ac:dyDescent="0.25"/>
    <row r="24" ht="13.5" hidden="1" customHeight="1" x14ac:dyDescent="0.25"/>
    <row r="25" ht="13.5" hidden="1" customHeight="1" x14ac:dyDescent="0.25"/>
    <row r="26" ht="13.5" hidden="1" customHeight="1" x14ac:dyDescent="0.25"/>
    <row r="27" ht="13.5" hidden="1" customHeight="1" x14ac:dyDescent="0.25"/>
    <row r="28" ht="13.5" hidden="1" customHeight="1" x14ac:dyDescent="0.25"/>
    <row r="29" ht="13.5" hidden="1" customHeight="1" x14ac:dyDescent="0.25"/>
    <row r="30" ht="13.5" hidden="1" customHeight="1" x14ac:dyDescent="0.25"/>
    <row r="31" ht="13.5" hidden="1" customHeight="1" x14ac:dyDescent="0.25"/>
    <row r="32" ht="13.5" hidden="1" customHeight="1" x14ac:dyDescent="0.25"/>
    <row r="33" ht="13.5" hidden="1" customHeight="1" x14ac:dyDescent="0.25"/>
    <row r="34" ht="13.5" hidden="1" customHeight="1" x14ac:dyDescent="0.25"/>
    <row r="35" ht="13.5" hidden="1" customHeight="1" x14ac:dyDescent="0.25"/>
    <row r="36" ht="13.5" hidden="1" customHeight="1" x14ac:dyDescent="0.25"/>
    <row r="37" ht="13.5" hidden="1" customHeight="1" x14ac:dyDescent="0.25"/>
    <row r="38" ht="13.5" hidden="1" customHeight="1" x14ac:dyDescent="0.25"/>
    <row r="39" ht="13.5" hidden="1" customHeight="1" x14ac:dyDescent="0.25"/>
    <row r="40" ht="13.5" hidden="1" customHeight="1" x14ac:dyDescent="0.25"/>
    <row r="41" ht="13.5" hidden="1" customHeight="1" x14ac:dyDescent="0.25"/>
    <row r="42" ht="13.5" hidden="1" customHeight="1" x14ac:dyDescent="0.25"/>
    <row r="43" ht="13.5" hidden="1" customHeight="1" x14ac:dyDescent="0.25"/>
    <row r="44" ht="13.5" hidden="1" customHeight="1" x14ac:dyDescent="0.25"/>
    <row r="45" ht="13.5" hidden="1" customHeight="1" x14ac:dyDescent="0.25"/>
    <row r="46" ht="13.5" hidden="1" customHeight="1" x14ac:dyDescent="0.25"/>
    <row r="47" ht="13.5" hidden="1" customHeight="1" x14ac:dyDescent="0.25"/>
    <row r="48" ht="13.5" hidden="1" customHeight="1" x14ac:dyDescent="0.25"/>
    <row r="49" ht="13.5" hidden="1" customHeight="1" x14ac:dyDescent="0.25"/>
    <row r="50" ht="13.5" hidden="1" customHeight="1" x14ac:dyDescent="0.25"/>
    <row r="51" ht="13.5" hidden="1" customHeight="1" x14ac:dyDescent="0.25"/>
    <row r="52" ht="13.5" hidden="1" customHeight="1" x14ac:dyDescent="0.25"/>
    <row r="53" ht="13.5" hidden="1" customHeight="1" x14ac:dyDescent="0.25"/>
    <row r="54" ht="13.5" hidden="1" customHeight="1" x14ac:dyDescent="0.25"/>
    <row r="55" ht="13.5" hidden="1" customHeight="1" x14ac:dyDescent="0.25"/>
    <row r="56" ht="13.5" hidden="1" customHeight="1" x14ac:dyDescent="0.25"/>
    <row r="57" ht="13.5" hidden="1" customHeight="1" x14ac:dyDescent="0.25"/>
    <row r="58" ht="13.5" hidden="1" customHeight="1" x14ac:dyDescent="0.25"/>
    <row r="59" ht="13.5" hidden="1" customHeight="1" x14ac:dyDescent="0.25"/>
    <row r="60" ht="13.5" hidden="1" customHeight="1" x14ac:dyDescent="0.25"/>
    <row r="61" ht="13.5" hidden="1" customHeight="1" x14ac:dyDescent="0.25"/>
    <row r="62" ht="13.5" hidden="1" customHeight="1" x14ac:dyDescent="0.25"/>
    <row r="63" ht="13.5" hidden="1" customHeight="1" x14ac:dyDescent="0.25"/>
    <row r="64" ht="13.5" hidden="1" customHeight="1" x14ac:dyDescent="0.25"/>
    <row r="65" ht="13.5" hidden="1" customHeight="1" x14ac:dyDescent="0.25"/>
    <row r="66" ht="13.5" hidden="1" customHeight="1" x14ac:dyDescent="0.25"/>
    <row r="67" ht="13.5" hidden="1" customHeight="1" x14ac:dyDescent="0.25"/>
    <row r="68" ht="13.5" hidden="1" customHeight="1" x14ac:dyDescent="0.25"/>
    <row r="69" ht="13.5" hidden="1" customHeight="1" x14ac:dyDescent="0.25"/>
    <row r="70" ht="13.5" hidden="1" customHeight="1" x14ac:dyDescent="0.25"/>
    <row r="71" ht="13.5" hidden="1" customHeight="1" x14ac:dyDescent="0.25"/>
    <row r="72" ht="13.5" hidden="1" customHeight="1" x14ac:dyDescent="0.25"/>
    <row r="74" ht="13.5" hidden="1" customHeight="1" x14ac:dyDescent="0.25"/>
    <row r="75" ht="13.5" hidden="1" customHeight="1" x14ac:dyDescent="0.25"/>
    <row r="76" ht="13.5" hidden="1" customHeight="1" x14ac:dyDescent="0.25"/>
    <row r="77" ht="13.5" hidden="1" customHeight="1" x14ac:dyDescent="0.25"/>
    <row r="78" ht="13.5" hidden="1" customHeight="1" x14ac:dyDescent="0.25"/>
    <row r="79" ht="13.5" hidden="1" customHeight="1" x14ac:dyDescent="0.25"/>
    <row r="80" ht="13.5" hidden="1" customHeight="1" x14ac:dyDescent="0.25"/>
    <row r="81" spans="1:14" ht="13.5" hidden="1" customHeight="1" x14ac:dyDescent="0.25"/>
    <row r="83" spans="1:14" ht="13.5" customHeight="1" x14ac:dyDescent="0.25">
      <c r="A83" s="2" t="s">
        <v>29</v>
      </c>
      <c r="B83" s="2"/>
      <c r="C83" s="2"/>
      <c r="D83" s="2" t="s">
        <v>29</v>
      </c>
      <c r="F83" s="1" t="s">
        <v>29</v>
      </c>
      <c r="H83" s="1" t="s">
        <v>29</v>
      </c>
      <c r="K83" s="1" t="s">
        <v>29</v>
      </c>
      <c r="M83" s="1" t="s">
        <v>29</v>
      </c>
    </row>
    <row r="84" spans="1:14" ht="13.5" customHeight="1" x14ac:dyDescent="0.25">
      <c r="A84" s="1" t="s">
        <v>26</v>
      </c>
      <c r="D84" s="1" t="s">
        <v>30</v>
      </c>
      <c r="F84" s="1" t="s">
        <v>32</v>
      </c>
      <c r="H84" s="1" t="s">
        <v>35</v>
      </c>
      <c r="K84" s="3" t="s">
        <v>38</v>
      </c>
      <c r="M84" s="1" t="s">
        <v>68</v>
      </c>
    </row>
    <row r="85" spans="1:14" ht="13.5" customHeight="1" x14ac:dyDescent="0.25">
      <c r="A85" s="1" t="s">
        <v>27</v>
      </c>
      <c r="D85" s="1" t="s">
        <v>31</v>
      </c>
      <c r="F85" s="49" t="s">
        <v>99</v>
      </c>
      <c r="H85" s="1" t="s">
        <v>82</v>
      </c>
      <c r="K85" s="3" t="s">
        <v>39</v>
      </c>
      <c r="M85" s="1" t="s">
        <v>70</v>
      </c>
    </row>
    <row r="86" spans="1:14" ht="13.5" customHeight="1" x14ac:dyDescent="0.25">
      <c r="A86" s="1" t="s">
        <v>28</v>
      </c>
      <c r="F86" s="1" t="s">
        <v>89</v>
      </c>
      <c r="H86" s="1" t="s">
        <v>36</v>
      </c>
      <c r="K86" s="3" t="s">
        <v>40</v>
      </c>
      <c r="M86" s="1" t="s">
        <v>69</v>
      </c>
    </row>
    <row r="87" spans="1:14" ht="13.5" customHeight="1" x14ac:dyDescent="0.25">
      <c r="D87" s="2" t="str">
        <f>IF(Cotação!J5="Materiais:","","SELECIONE")</f>
        <v/>
      </c>
      <c r="F87" s="1" t="s">
        <v>90</v>
      </c>
      <c r="H87" s="1" t="s">
        <v>77</v>
      </c>
      <c r="K87" s="3" t="s">
        <v>41</v>
      </c>
    </row>
    <row r="88" spans="1:14" ht="13.5" customHeight="1" x14ac:dyDescent="0.25">
      <c r="D88" s="1" t="str">
        <f>IF(Cotação!J5="Materiais:","","Único ao final")</f>
        <v/>
      </c>
      <c r="F88" s="1" t="s">
        <v>79</v>
      </c>
      <c r="H88" s="1" t="s">
        <v>76</v>
      </c>
      <c r="K88" s="3" t="s">
        <v>42</v>
      </c>
    </row>
    <row r="89" spans="1:14" ht="13.5" customHeight="1" x14ac:dyDescent="0.25">
      <c r="A89" s="2" t="s">
        <v>29</v>
      </c>
      <c r="D89" s="1" t="str">
        <f>IF(Cotação!J5="Materiais:","","Ao final de cada etapa")</f>
        <v/>
      </c>
      <c r="F89" s="49" t="s">
        <v>91</v>
      </c>
      <c r="H89" s="1" t="s">
        <v>78</v>
      </c>
      <c r="K89" s="3" t="s">
        <v>43</v>
      </c>
      <c r="M89" s="1" t="s">
        <v>29</v>
      </c>
    </row>
    <row r="90" spans="1:14" ht="13.5" customHeight="1" x14ac:dyDescent="0.25">
      <c r="A90" s="1" t="s">
        <v>74</v>
      </c>
      <c r="D90" s="1" t="str">
        <f>IF(Cotação!J5="Materiais:","","De acordo com o cronograma")</f>
        <v/>
      </c>
      <c r="H90" s="1" t="s">
        <v>102</v>
      </c>
      <c r="K90" s="3" t="s">
        <v>44</v>
      </c>
      <c r="M90" s="4" t="e">
        <f>IF(Cotação!#REF!="",""," A empresa "&amp;IF(SMALL(#REF!,1)=#REF!,#REF!,IF(SMALL(#REF!,1)=#REF!,#REF!,IF(SMALL(#REF!,1)=#REF!,#REF!,IF(SMALL(#REF!,1)=#REF!,#REF!,""))))&amp;" foi a única a apresentar proposta comercial para o referido objeto, mesmo após reabertura de cotação, no valor total de R$ "&amp;TEXT(SMALL(#REF!,1),"0.0,00")&amp;", o qual está compatível com o valor estimado pela área requerente.")</f>
        <v>#REF!</v>
      </c>
    </row>
    <row r="91" spans="1:14" ht="13.5" customHeight="1" x14ac:dyDescent="0.25">
      <c r="A91" s="1" t="s">
        <v>71</v>
      </c>
      <c r="H91" s="1" t="s">
        <v>103</v>
      </c>
      <c r="K91" s="3" t="s">
        <v>45</v>
      </c>
      <c r="M91" s="4" t="e">
        <f>IF(Cotação!#REF!="",""," A empresa "&amp;IF(SMALL(#REF!,1)=#REF!,#REF!,IF(SMALL(#REF!,1)=#REF!,#REF!,IF(SMALL(#REF!,1)=#REF!,#REF!,IF(SMALL(#REF!,1)=#REF!,#REF!,""))))&amp;" apresentou a melhor proposta comercial para o referido objeto, no valor total de R$ "&amp;TEXT(SMALL(#REF!,1),"0.0,00")&amp;", o qual está compatível com o valor estimado pela área requerente. A empresa "&amp;IF(SMALL(#REF!,2)=#REF!,#REF!,IF(SMALL(#REF!,2)=#REF!,#REF!,IF(SMALL(#REF!,2)=#REF!,#REF!,IF(SMALL(#REF!,2)=#REF!,#REF!,""))))&amp;" apresentou a segunda  melhor proposta, no valor total de R$ "&amp;TEXT((SMALL(#REF!,2)),"0.0,00")&amp;".")</f>
        <v>#REF!</v>
      </c>
    </row>
    <row r="92" spans="1:14" ht="13.5" customHeight="1" x14ac:dyDescent="0.25">
      <c r="K92" s="3" t="s">
        <v>46</v>
      </c>
      <c r="M92" s="4" t="e">
        <f>IF(Cotação!#REF!="",""," A empresa "&amp;IF(SMALL(#REF!,1)=#REF!,#REF!,IF(SMALL(#REF!,1)=#REF!,#REF!,IF(SMALL(#REF!,1)=#REF!,#REF!,IF(SMALL(#REF!,1)=#REF!,#REF!,""))))&amp;" apresentou a melhor proposta comercial para o referido objeto, no valor total de R$ "&amp;TEXT(SMALL(#REF!,1),"0.0,00")&amp;", o qual está compatível com o valor estimado pela área requerente. As empresas "&amp;IF(SMALL(#REF!,2)=#REF!,#REF!,IF(SMALL(#REF!,2)=#REF!,#REF!,IF(SMALL(#REF!,2)=#REF!,#REF!,IF(SMALL(#REF!,2)=#REF!,#REF!,""))))&amp;" e "&amp;IF(SMALL(#REF!,3)=#REF!,#REF!,IF(SMALL(#REF!,3)=#REF!,#REF!,IF(SMALL(#REF!,3)=#REF!,#REF!,IF(SMALL(#REF!,3)=#REF!,#REF!,""))))&amp;" apresentaram a segunda e terceira melhor proposta, respectivamente, no valor total de R$ "&amp;TEXT((SMALL(#REF!,2)),"0.0,00")&amp;" e R$ "&amp;TEXT((SMALL(#REF!,3)),"0.0,00")&amp;".")</f>
        <v>#REF!</v>
      </c>
    </row>
    <row r="93" spans="1:14" ht="13.5" customHeight="1" x14ac:dyDescent="0.25">
      <c r="K93" s="3" t="s">
        <v>47</v>
      </c>
      <c r="M93" s="1" t="e">
        <f>IF(Cotação!#REF!="",""," Tal contratação é uma inexigibilidade de licitação por tratar-se de fornecedor exclusivo/inviabilidade de competição, conforme comprovado nos autos do processo, sendo assim, a empresa "&amp;IF(SMALL(#REF!,1)=#REF!,#REF!,IF(SMALL(#REF!,1)=#REF!,#REF!,IF(SMALL(#REF!,1)=#REF!,#REF!,IF(SMALL(#REF!,1)=#REF!,#REF!,""))))&amp;"  foi a única a apresentar proposta comercial para o referido objeto, no valor total de R$ "&amp;TEXT(SMALL(#REF!,1),"0.0,00")&amp;", o qual está compatível com o valor estimado pela área requerente.")</f>
        <v>#REF!</v>
      </c>
    </row>
    <row r="94" spans="1:14" ht="13.5" customHeight="1" x14ac:dyDescent="0.25">
      <c r="K94" s="3" t="s">
        <v>48</v>
      </c>
    </row>
    <row r="95" spans="1:14" ht="13.5" customHeight="1" x14ac:dyDescent="0.25">
      <c r="K95" s="3" t="s">
        <v>49</v>
      </c>
    </row>
    <row r="96" spans="1:14" ht="13.5" customHeight="1" x14ac:dyDescent="0.25">
      <c r="K96" s="3" t="s">
        <v>50</v>
      </c>
      <c r="M96" s="1">
        <v>1</v>
      </c>
      <c r="N96" s="1" t="e">
        <f>IF(Cotação!#REF!="","",AND(SMALL(#REF!,1)=#REF!,#REF!='NÃO EXLUIR'!M84))</f>
        <v>#REF!</v>
      </c>
    </row>
    <row r="97" spans="11:14" ht="13.5" customHeight="1" x14ac:dyDescent="0.25">
      <c r="K97" s="3" t="s">
        <v>51</v>
      </c>
      <c r="M97" s="1">
        <v>2</v>
      </c>
      <c r="N97" s="1" t="e">
        <f>IF(Cotação!#REF!="","",AND(SMALL(#REF!,1)=#REF!,#REF!='NÃO EXLUIR'!M84))</f>
        <v>#REF!</v>
      </c>
    </row>
    <row r="98" spans="11:14" ht="13.5" customHeight="1" x14ac:dyDescent="0.25">
      <c r="K98" s="3" t="s">
        <v>52</v>
      </c>
      <c r="M98" s="1">
        <v>3</v>
      </c>
      <c r="N98" s="1" t="e">
        <f>IF(Cotação!#REF!="","",AND(SMALL(#REF!,1)=#REF!,#REF!='NÃO EXLUIR'!M84))</f>
        <v>#REF!</v>
      </c>
    </row>
    <row r="99" spans="11:14" ht="13.5" customHeight="1" x14ac:dyDescent="0.25">
      <c r="K99" s="3" t="s">
        <v>53</v>
      </c>
      <c r="M99" s="1">
        <v>4</v>
      </c>
      <c r="N99" s="1" t="e">
        <f>IF(Cotação!#REF!="","",AND(SMALL(#REF!,1)=#REF!,#REF!='NÃO EXLUIR'!M84))</f>
        <v>#REF!</v>
      </c>
    </row>
    <row r="100" spans="11:14" ht="13.5" customHeight="1" x14ac:dyDescent="0.25">
      <c r="K100" s="3" t="s">
        <v>54</v>
      </c>
    </row>
    <row r="101" spans="11:14" ht="13.5" customHeight="1" x14ac:dyDescent="0.25">
      <c r="K101" s="3" t="s">
        <v>55</v>
      </c>
      <c r="M101" s="1">
        <v>1</v>
      </c>
      <c r="N101" s="1" t="e">
        <f>IF(Cotação!#REF!="","",AND(SMALL(#REF!,2)=#REF!,#REF!='NÃO EXLUIR'!M85))</f>
        <v>#REF!</v>
      </c>
    </row>
    <row r="102" spans="11:14" ht="13.5" customHeight="1" x14ac:dyDescent="0.25">
      <c r="K102" s="3" t="s">
        <v>56</v>
      </c>
      <c r="M102" s="1">
        <v>2</v>
      </c>
      <c r="N102" s="1" t="e">
        <f>IF(Cotação!#REF!="","",AND(SMALL(#REF!,2)=#REF!,#REF!='NÃO EXLUIR'!M85))</f>
        <v>#REF!</v>
      </c>
    </row>
    <row r="103" spans="11:14" ht="13.5" customHeight="1" x14ac:dyDescent="0.25">
      <c r="K103" s="3" t="s">
        <v>57</v>
      </c>
      <c r="M103" s="1">
        <v>3</v>
      </c>
      <c r="N103" s="1" t="e">
        <f>IF(Cotação!#REF!="","",AND(SMALL(#REF!,2)=#REF!,#REF!='NÃO EXLUIR'!M85))</f>
        <v>#REF!</v>
      </c>
    </row>
    <row r="104" spans="11:14" ht="13.5" customHeight="1" x14ac:dyDescent="0.25">
      <c r="K104" s="3" t="s">
        <v>58</v>
      </c>
      <c r="M104" s="1">
        <v>4</v>
      </c>
      <c r="N104" s="1" t="e">
        <f>IF(Cotação!#REF!="","",AND(SMALL(#REF!,2)=#REF!,#REF!='NÃO EXLUIR'!M85))</f>
        <v>#REF!</v>
      </c>
    </row>
    <row r="105" spans="11:14" ht="13.5" customHeight="1" x14ac:dyDescent="0.25">
      <c r="K105" s="3" t="s">
        <v>59</v>
      </c>
    </row>
    <row r="106" spans="11:14" ht="13.5" customHeight="1" x14ac:dyDescent="0.25">
      <c r="K106" s="3" t="s">
        <v>60</v>
      </c>
      <c r="M106" s="1">
        <v>1</v>
      </c>
      <c r="N106" s="1" t="e">
        <f>IF(Cotação!#REF!="","",AND(SMALL(#REF!,3)=#REF!,#REF!='NÃO EXLUIR'!M86))</f>
        <v>#REF!</v>
      </c>
    </row>
    <row r="107" spans="11:14" ht="13.5" customHeight="1" x14ac:dyDescent="0.25">
      <c r="K107" s="3" t="s">
        <v>61</v>
      </c>
      <c r="M107" s="1">
        <v>2</v>
      </c>
      <c r="N107" s="1" t="e">
        <f>IF(Cotação!#REF!="","",AND(SMALL(#REF!,3)=#REF!,#REF!='NÃO EXLUIR'!M86))</f>
        <v>#REF!</v>
      </c>
    </row>
    <row r="108" spans="11:14" ht="13.5" customHeight="1" x14ac:dyDescent="0.25">
      <c r="K108" s="3" t="s">
        <v>62</v>
      </c>
      <c r="M108" s="1">
        <v>3</v>
      </c>
      <c r="N108" s="1" t="e">
        <f>IF(Cotação!#REF!="","",AND(SMALL(#REF!,3)=#REF!,#REF!='NÃO EXLUIR'!M86))</f>
        <v>#REF!</v>
      </c>
    </row>
    <row r="109" spans="11:14" ht="13.5" customHeight="1" x14ac:dyDescent="0.25">
      <c r="K109" s="3" t="s">
        <v>63</v>
      </c>
      <c r="M109" s="1">
        <v>4</v>
      </c>
      <c r="N109" s="1" t="e">
        <f>IF(Cotação!#REF!="","",AND(SMALL(#REF!,3)=#REF!,#REF!='NÃO EXLUIR'!M86))</f>
        <v>#REF!</v>
      </c>
    </row>
    <row r="110" spans="11:14" ht="13.5" customHeight="1" x14ac:dyDescent="0.25">
      <c r="K110" s="3" t="s">
        <v>64</v>
      </c>
    </row>
  </sheetData>
  <sortState xmlns:xlrd2="http://schemas.microsoft.com/office/spreadsheetml/2017/richdata2" ref="H84:H89">
    <sortCondition ref="H84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Cotação</vt:lpstr>
      <vt:lpstr>Resposta</vt:lpstr>
      <vt:lpstr>NÃO EXLUIR</vt:lpstr>
      <vt:lpstr>Cotação!Area_de_impressao</vt:lpstr>
      <vt:lpstr>Resposta!Area_de_impressao</vt:lpstr>
    </vt:vector>
  </TitlesOfParts>
  <Company>SCGAS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deivity.andrade</dc:creator>
  <cp:lastModifiedBy>Valdete Aparecida Andrett</cp:lastModifiedBy>
  <cp:lastPrinted>2026-07-16T14:58:45Z</cp:lastPrinted>
  <dcterms:created xsi:type="dcterms:W3CDTF">2012-07-27T16:56:19Z</dcterms:created>
  <dcterms:modified xsi:type="dcterms:W3CDTF">2026-07-16T14:58:58Z</dcterms:modified>
</cp:coreProperties>
</file>