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83 - Placa solar\00 - Arquivos Iniciais Cotação\"/>
    </mc:Choice>
  </mc:AlternateContent>
  <xr:revisionPtr revIDLastSave="0" documentId="13_ncr:1_{4B679888-7B13-4C34-9A98-8DB4597189F8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E19" i="3" l="1"/>
  <c r="K19" i="3"/>
  <c r="I19" i="3"/>
  <c r="G19" i="3"/>
  <c r="E20" i="3"/>
  <c r="K20" i="3"/>
  <c r="I20" i="3"/>
  <c r="G20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K33" i="3" l="1"/>
  <c r="I33" i="3"/>
  <c r="E33" i="3"/>
  <c r="G33" i="3"/>
  <c r="K27" i="3"/>
  <c r="I27" i="3"/>
  <c r="E27" i="3"/>
  <c r="G27" i="3"/>
  <c r="K21" i="3"/>
  <c r="I21" i="3"/>
  <c r="E21" i="3"/>
  <c r="G21" i="3"/>
  <c r="G32" i="3"/>
  <c r="K32" i="3"/>
  <c r="I32" i="3"/>
  <c r="E32" i="3"/>
  <c r="I26" i="3"/>
  <c r="E26" i="3"/>
  <c r="G26" i="3"/>
  <c r="K26" i="3"/>
  <c r="K31" i="3"/>
  <c r="E31" i="3"/>
  <c r="G31" i="3"/>
  <c r="I31" i="3"/>
  <c r="I25" i="3"/>
  <c r="G25" i="3"/>
  <c r="K25" i="3"/>
  <c r="E25" i="3"/>
  <c r="G30" i="3"/>
  <c r="K30" i="3"/>
  <c r="I30" i="3"/>
  <c r="E30" i="3"/>
  <c r="G24" i="3"/>
  <c r="K24" i="3"/>
  <c r="I24" i="3"/>
  <c r="E24" i="3"/>
  <c r="G29" i="3"/>
  <c r="K29" i="3"/>
  <c r="I29" i="3"/>
  <c r="E29" i="3"/>
  <c r="G23" i="3"/>
  <c r="K23" i="3"/>
  <c r="I23" i="3"/>
  <c r="E23" i="3"/>
  <c r="K28" i="3"/>
  <c r="G28" i="3"/>
  <c r="I28" i="3"/>
  <c r="E28" i="3"/>
  <c r="I22" i="3"/>
  <c r="E22" i="3"/>
  <c r="G22" i="3"/>
  <c r="K22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<sst xmlns="http://schemas.openxmlformats.org/spreadsheetml/2006/main" count="189" uniqueCount="139">
  <si>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</si>
  <si>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</si>
  <si>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</si>
  <si>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</si>
  <si>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</si>
  <si>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</si>
  <si>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</si>
  <si>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</si>
  <si>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</si>
  <si>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</si>
  <si>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</si>
  <si>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</si>
  <si>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</si>
  <si>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</si>
  <si>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</si>
  <si>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</si>
  <si>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</si>
  <si>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</si>
  <si>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</si>
  <si>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</si>
  <si>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</si>
  <si>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</si>
  <si>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</si>
  <si>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</si>
  <si>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</si>
  <si>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</si>
  <si>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</si>
  <si>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</si>
  <si>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</si>
  <si>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</si>
  <si>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</si>
  <si>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</si>
  <si>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</si>
  <si>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</si>
  <si>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</si>
  <si>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</si>
  <si>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</si>
  <si>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</si>
  <si>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</si>
  <si>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</si>
  <si>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</si>
  <si>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</si>
  <si>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</si>
  <si>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</si>
  <si>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</si>
  <si>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</si>
  <si>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</si>
  <si>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</si>
  <si>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</si>
  <si>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</si>
  <si>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</si>
  <si>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</si>
  <si>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</si>
  <si>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</si>
  <si>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</si>
  <si>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</si>
  <si>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</si>
  <si>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</si>
  <si>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</si>
  <si>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</si>
  <si>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</si>
  <si>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</si>
  <si>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</si>
  <si>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</si>
  <si>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</si>
  <si>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</si>
  <si>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</si>
  <si>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</si>
  <si>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</si>
  <si>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</si>
  <si>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</si>
  <si>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</si>
  <si>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</si>
  <si>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</si>
  <si>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</si>
  <si>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</si>
  <si>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</si>
  <si>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</si>
  <si>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</si>
  <si>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</si>
  <si>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</si>
  <si>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</si>
  <si>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</si>
  <si>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</si>
  <si>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</si>
  <si>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</si>
  <si>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</si>
  <si>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</si>
  <si>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</si>
  <si>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</si>
  <si>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</si>
  <si>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</si>
  <si>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</si>
  <si>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</si>
  <si>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</si>
  <si>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</si>
  <si>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</si>
  <si>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</si>
  <si>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</si>
  <si>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</si>
  <si>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</si>
  <si>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</si>
  <si>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</si>
  <si>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</si>
  <si>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</si>
  <si>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</si>
  <si>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</si>
  <si>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</si>
  <si>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</si>
  <si>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</si>
  <si>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</si>
  <si>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</si>
  <si>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</si>
  <si>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</si>
  <si>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</si>
  <si>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</si>
  <si>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</si>
  <si>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</si>
  <si>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</si>
  <si>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</si>
  <si>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</si>
  <si>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</si>
  <si>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</si>
  <si>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</si>
  <si>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</si>
  <si>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</si>
  <si>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</si>
  <si>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</si>
  <si>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</si>
  <si>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</si>
  <si>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</si>
  <si>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</si>
  <si>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</si>
  <si>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083/25</t>
  </si>
  <si>
    <t>30 dias</t>
  </si>
  <si>
    <t>SC-410 S/N – Nova Descoberta – Tijucas -SC ETC-05 da SCGÁS mediante agendamento prévio com a Fiscalização.</t>
  </si>
  <si>
    <t>Yohan de Oliveira Silva</t>
  </si>
  <si>
    <t>Fornecimento de Módulo Fotovoltaico monocristalino EMSC 555M HC Half Cell de 144 células 555W</t>
  </si>
  <si>
    <t>Conforme Memorial Descritivo em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</si>
</sst>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8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19" fillId="4" borderId="0" xfId="0" applyFont="1" applyFill="1" applyBorder="1" applyAlignment="1" applyProtection="1">
      <protection locked="0"/>
    </xf>
    <xf numFmtId="0" fontId="19" fillId="4" borderId="0" xfId="0" applyFont="1" applyFill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5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10" fillId="0" borderId="14" xfId="0" applyFont="1" applyFill="1" applyBorder="1" applyProtection="1"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9" fillId="4" borderId="36" xfId="0" applyFont="1" applyFill="1" applyBorder="1" applyAlignment="1" applyProtection="1">
      <alignment horizontal="left" vertical="center" wrapText="1"/>
    </xf>
    <xf numFmtId="0" fontId="29" fillId="4" borderId="37" xfId="0" applyFont="1" applyFill="1" applyBorder="1" applyAlignment="1" applyProtection="1">
      <alignment horizontal="left" vertical="center" wrapText="1"/>
    </xf>
    <xf numFmtId="0" fontId="29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J27" sqref="J27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92" t="s">
        <v>23</v>
      </c>
      <c r="J2" s="93" t="str">
        <f>A4</f>
        <v>083/25</v>
      </c>
      <c r="K2" s="15"/>
    </row>
    <row r="3" spans="1:11" s="11" customFormat="1" ht="19.5" customHeight="1" x14ac:dyDescent="0.25">
      <c r="A3" s="156" t="s">
        <v>0</v>
      </c>
      <c r="B3" s="157"/>
      <c r="C3" s="161" t="s">
        <v>120</v>
      </c>
      <c r="D3" s="162"/>
      <c r="E3" s="162"/>
      <c r="F3" s="162"/>
      <c r="G3" s="163"/>
      <c r="H3" s="158" t="s">
        <v>121</v>
      </c>
      <c r="I3" s="158"/>
      <c r="J3" s="158"/>
      <c r="K3" s="157"/>
    </row>
    <row r="4" spans="1:11" ht="15.75" customHeight="1" thickBot="1" x14ac:dyDescent="0.3">
      <c r="A4" s="154" t="s">
        <v>133</v>
      </c>
      <c r="B4" s="155"/>
      <c r="C4" s="164">
        <v>45835</v>
      </c>
      <c r="D4" s="165"/>
      <c r="E4" s="165"/>
      <c r="F4" s="165"/>
      <c r="G4" s="166"/>
      <c r="H4" s="159">
        <v>45839</v>
      </c>
      <c r="I4" s="159"/>
      <c r="J4" s="159"/>
      <c r="K4" s="160"/>
    </row>
    <row r="5" spans="1:11" ht="22.5" customHeight="1" thickBot="1" x14ac:dyDescent="0.3">
      <c r="A5" s="139" t="s">
        <v>108</v>
      </c>
      <c r="B5" s="140"/>
      <c r="C5" s="141"/>
      <c r="D5" s="141"/>
      <c r="E5" s="141"/>
      <c r="F5" s="141"/>
      <c r="G5" s="141"/>
      <c r="H5" s="141"/>
      <c r="I5" s="142"/>
      <c r="J5" s="143" t="s">
        <v>93</v>
      </c>
      <c r="K5" s="144"/>
    </row>
    <row r="6" spans="1:11" ht="15" customHeight="1" x14ac:dyDescent="0.25">
      <c r="A6" s="202" t="s">
        <v>1</v>
      </c>
      <c r="B6" s="204" t="s">
        <v>24</v>
      </c>
      <c r="C6" s="146" t="s">
        <v>94</v>
      </c>
      <c r="D6" s="148" t="s">
        <v>114</v>
      </c>
      <c r="E6" s="149"/>
      <c r="F6" s="149"/>
      <c r="G6" s="149"/>
      <c r="H6" s="150"/>
      <c r="I6" s="146" t="s">
        <v>129</v>
      </c>
      <c r="J6" s="185" t="s">
        <v>2</v>
      </c>
      <c r="K6" s="186"/>
    </row>
    <row r="7" spans="1:11" ht="32.25" customHeight="1" x14ac:dyDescent="0.25">
      <c r="A7" s="203"/>
      <c r="B7" s="205"/>
      <c r="C7" s="147"/>
      <c r="D7" s="151"/>
      <c r="E7" s="152"/>
      <c r="F7" s="152"/>
      <c r="G7" s="152"/>
      <c r="H7" s="153"/>
      <c r="I7" s="147"/>
      <c r="J7" s="62" t="s">
        <v>130</v>
      </c>
      <c r="K7" s="61" t="s">
        <v>3</v>
      </c>
    </row>
    <row r="8" spans="1:11" ht="69" customHeight="1" thickBot="1" x14ac:dyDescent="0.3">
      <c r="A8" s="43">
        <v>1</v>
      </c>
      <c r="B8" s="136">
        <v>1</v>
      </c>
      <c r="C8" s="130" t="s">
        <v>94</v>
      </c>
      <c r="D8" s="173" t="s">
        <v>137</v>
      </c>
      <c r="E8" s="174"/>
      <c r="F8" s="174"/>
      <c r="G8" s="174"/>
      <c r="H8" s="175"/>
      <c r="I8" s="65" t="s">
        <v>138</v>
      </c>
      <c r="J8" s="71"/>
      <c r="K8" s="72"/>
    </row>
    <row r="9" spans="1:11" hidden="1" x14ac:dyDescent="0.25">
      <c r="A9" s="43">
        <v>2</v>
      </c>
      <c r="B9" s="136"/>
      <c r="C9" s="130"/>
      <c r="D9" s="173"/>
      <c r="E9" s="174"/>
      <c r="F9" s="174"/>
      <c r="G9" s="174"/>
      <c r="H9" s="175"/>
      <c r="I9" s="65"/>
      <c r="J9" s="73"/>
      <c r="K9" s="74"/>
    </row>
    <row r="10" spans="1:11" hidden="1" x14ac:dyDescent="0.25">
      <c r="A10" s="43">
        <v>3</v>
      </c>
      <c r="B10" s="136"/>
      <c r="C10" s="130"/>
      <c r="D10" s="176"/>
      <c r="E10" s="177"/>
      <c r="F10" s="177"/>
      <c r="G10" s="177"/>
      <c r="H10" s="178"/>
      <c r="I10" s="65"/>
      <c r="J10" s="75"/>
      <c r="K10" s="76"/>
    </row>
    <row r="11" spans="1:11" hidden="1" x14ac:dyDescent="0.25">
      <c r="A11" s="43">
        <v>4</v>
      </c>
      <c r="B11" s="136"/>
      <c r="C11" s="130"/>
      <c r="D11" s="176"/>
      <c r="E11" s="177"/>
      <c r="F11" s="177"/>
      <c r="G11" s="177"/>
      <c r="H11" s="178"/>
      <c r="I11" s="65"/>
      <c r="J11" s="75"/>
      <c r="K11" s="76"/>
    </row>
    <row r="12" spans="1:11" ht="15" hidden="1" customHeight="1" x14ac:dyDescent="0.25">
      <c r="A12" s="43">
        <v>5</v>
      </c>
      <c r="B12" s="137"/>
      <c r="C12" s="58"/>
      <c r="D12" s="190"/>
      <c r="E12" s="191"/>
      <c r="F12" s="191"/>
      <c r="G12" s="191"/>
      <c r="H12" s="192"/>
      <c r="I12" s="58"/>
      <c r="J12" s="75"/>
      <c r="K12" s="76"/>
    </row>
    <row r="13" spans="1:11" ht="15" hidden="1" customHeight="1" x14ac:dyDescent="0.25">
      <c r="A13" s="43">
        <v>6</v>
      </c>
      <c r="B13" s="137"/>
      <c r="C13" s="131"/>
      <c r="D13" s="193"/>
      <c r="E13" s="194"/>
      <c r="F13" s="194"/>
      <c r="G13" s="194"/>
      <c r="H13" s="195"/>
      <c r="I13" s="64"/>
      <c r="J13" s="75"/>
      <c r="K13" s="76"/>
    </row>
    <row r="14" spans="1:11" ht="15" hidden="1" customHeight="1" x14ac:dyDescent="0.25">
      <c r="A14" s="43">
        <v>7</v>
      </c>
      <c r="B14" s="137"/>
      <c r="C14" s="131"/>
      <c r="D14" s="193"/>
      <c r="E14" s="196"/>
      <c r="F14" s="196"/>
      <c r="G14" s="196"/>
      <c r="H14" s="197"/>
      <c r="I14" s="64"/>
      <c r="J14" s="75"/>
      <c r="K14" s="76"/>
    </row>
    <row r="15" spans="1:11" ht="15" hidden="1" customHeight="1" x14ac:dyDescent="0.25">
      <c r="A15" s="43">
        <v>8</v>
      </c>
      <c r="B15" s="137"/>
      <c r="C15" s="131"/>
      <c r="D15" s="193"/>
      <c r="E15" s="194"/>
      <c r="F15" s="194"/>
      <c r="G15" s="194"/>
      <c r="H15" s="195"/>
      <c r="I15" s="64"/>
      <c r="J15" s="75"/>
      <c r="K15" s="76"/>
    </row>
    <row r="16" spans="1:11" s="57" customFormat="1" ht="15" hidden="1" customHeight="1" x14ac:dyDescent="0.25">
      <c r="A16" s="43">
        <v>9</v>
      </c>
      <c r="B16" s="137"/>
      <c r="C16" s="131"/>
      <c r="D16" s="193"/>
      <c r="E16" s="194"/>
      <c r="F16" s="194"/>
      <c r="G16" s="194"/>
      <c r="H16" s="195"/>
      <c r="I16" s="64"/>
      <c r="J16" s="77"/>
      <c r="K16" s="78"/>
    </row>
    <row r="17" spans="1:18" ht="15" hidden="1" customHeight="1" x14ac:dyDescent="0.25">
      <c r="A17" s="43">
        <v>10</v>
      </c>
      <c r="B17" s="137"/>
      <c r="C17" s="131"/>
      <c r="D17" s="170"/>
      <c r="E17" s="171"/>
      <c r="F17" s="171"/>
      <c r="G17" s="171"/>
      <c r="H17" s="172"/>
      <c r="I17" s="64"/>
      <c r="J17" s="75"/>
      <c r="K17" s="76"/>
    </row>
    <row r="18" spans="1:18" ht="15" hidden="1" customHeight="1" x14ac:dyDescent="0.25">
      <c r="A18" s="66">
        <v>11</v>
      </c>
      <c r="B18" s="137"/>
      <c r="C18" s="58"/>
      <c r="D18" s="170"/>
      <c r="E18" s="171"/>
      <c r="F18" s="171"/>
      <c r="G18" s="171"/>
      <c r="H18" s="172"/>
      <c r="I18" s="58"/>
      <c r="J18" s="75"/>
      <c r="K18" s="76"/>
    </row>
    <row r="19" spans="1:18" ht="15" hidden="1" customHeight="1" x14ac:dyDescent="0.25">
      <c r="A19" s="66">
        <v>12</v>
      </c>
      <c r="B19" s="137"/>
      <c r="C19" s="58"/>
      <c r="D19" s="170"/>
      <c r="E19" s="171"/>
      <c r="F19" s="171"/>
      <c r="G19" s="171"/>
      <c r="H19" s="172"/>
      <c r="I19" s="58"/>
      <c r="J19" s="75"/>
      <c r="K19" s="76"/>
    </row>
    <row r="20" spans="1:18" ht="15" hidden="1" customHeight="1" x14ac:dyDescent="0.25">
      <c r="A20" s="67">
        <v>13</v>
      </c>
      <c r="B20" s="138"/>
      <c r="C20" s="63"/>
      <c r="D20" s="170"/>
      <c r="E20" s="171"/>
      <c r="F20" s="171"/>
      <c r="G20" s="171"/>
      <c r="H20" s="172"/>
      <c r="I20" s="58"/>
      <c r="J20" s="75"/>
      <c r="K20" s="76"/>
    </row>
    <row r="21" spans="1:18" ht="15" hidden="1" customHeight="1" x14ac:dyDescent="0.25">
      <c r="A21" s="67">
        <v>14</v>
      </c>
      <c r="B21" s="138"/>
      <c r="C21" s="63"/>
      <c r="D21" s="170"/>
      <c r="E21" s="171"/>
      <c r="F21" s="171"/>
      <c r="G21" s="171"/>
      <c r="H21" s="172"/>
      <c r="I21" s="58"/>
      <c r="J21" s="75"/>
      <c r="K21" s="76"/>
    </row>
    <row r="22" spans="1:18" ht="11.25" hidden="1" customHeight="1" thickBot="1" x14ac:dyDescent="0.3">
      <c r="A22" s="68">
        <v>15</v>
      </c>
      <c r="B22" s="138"/>
      <c r="C22" s="63"/>
      <c r="D22" s="170"/>
      <c r="E22" s="171"/>
      <c r="F22" s="171"/>
      <c r="G22" s="171"/>
      <c r="H22" s="172"/>
      <c r="I22" s="58"/>
      <c r="J22" s="75"/>
      <c r="K22" s="76"/>
    </row>
    <row r="23" spans="1:18" ht="15" customHeight="1" x14ac:dyDescent="0.25">
      <c r="A23" s="17"/>
      <c r="B23" s="25"/>
      <c r="C23" s="18"/>
      <c r="D23" s="18"/>
      <c r="E23" s="52"/>
      <c r="F23" s="91" t="s">
        <v>4</v>
      </c>
      <c r="G23" s="52"/>
      <c r="H23" s="18"/>
      <c r="I23" s="18"/>
      <c r="J23" s="26"/>
      <c r="K23" s="27"/>
    </row>
    <row r="24" spans="1:18" ht="15" customHeight="1" x14ac:dyDescent="0.25">
      <c r="A24" s="87" t="s">
        <v>100</v>
      </c>
      <c r="B24" s="88"/>
      <c r="C24" s="88" t="s">
        <v>26</v>
      </c>
      <c r="D24" s="88"/>
      <c r="E24" s="88"/>
      <c r="F24" s="88"/>
      <c r="G24" s="88"/>
      <c r="H24" s="132" t="s">
        <v>37</v>
      </c>
      <c r="I24" s="132"/>
      <c r="J24" s="88"/>
      <c r="K24" s="133"/>
    </row>
    <row r="25" spans="1:18" ht="15" customHeight="1" x14ac:dyDescent="0.25">
      <c r="A25" s="87" t="str">
        <f>IF(J5="Materiais:","Forma de entrega:","Forma de execução:")</f>
        <v>Forma de entrega:</v>
      </c>
      <c r="B25" s="88"/>
      <c r="C25" s="88" t="s">
        <v>30</v>
      </c>
      <c r="D25" s="134"/>
      <c r="E25" s="88"/>
      <c r="F25" s="89"/>
      <c r="G25" s="94"/>
      <c r="H25" s="198" t="str">
        <f>IF(J5="Materiais:","Frete: CIF","Forma de pagamento:")</f>
        <v>Frete: CIF</v>
      </c>
      <c r="I25" s="198"/>
      <c r="J25" s="88"/>
      <c r="K25" s="89"/>
    </row>
    <row r="26" spans="1:18" ht="15" customHeight="1" x14ac:dyDescent="0.25">
      <c r="A26" s="200" t="s">
        <v>111</v>
      </c>
      <c r="B26" s="201"/>
      <c r="C26" s="201"/>
      <c r="D26" s="199" t="s">
        <v>134</v>
      </c>
      <c r="E26" s="199"/>
      <c r="F26" s="199"/>
      <c r="G26" s="94"/>
      <c r="H26" s="95"/>
      <c r="I26" s="95"/>
      <c r="J26" s="88"/>
      <c r="K26" s="89"/>
    </row>
    <row r="27" spans="1:18" ht="15" customHeight="1" x14ac:dyDescent="0.25">
      <c r="A27" s="87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88"/>
      <c r="C27" s="88"/>
      <c r="D27" s="88"/>
      <c r="E27" s="88"/>
      <c r="F27" s="88"/>
      <c r="G27" s="88"/>
      <c r="H27" s="89"/>
      <c r="I27" s="88"/>
      <c r="J27" s="88"/>
      <c r="K27" s="133"/>
    </row>
    <row r="28" spans="1:18" ht="15" customHeight="1" x14ac:dyDescent="0.25">
      <c r="A28" s="87" t="s">
        <v>110</v>
      </c>
      <c r="B28" s="88"/>
      <c r="C28" s="135"/>
      <c r="D28" s="135"/>
      <c r="E28" s="135"/>
      <c r="F28" s="135"/>
      <c r="G28" s="88"/>
      <c r="H28" s="132" t="s">
        <v>127</v>
      </c>
      <c r="I28" s="132"/>
      <c r="J28" s="88"/>
      <c r="K28" s="133"/>
    </row>
    <row r="29" spans="1:18" ht="54.75" customHeight="1" thickBot="1" x14ac:dyDescent="0.3">
      <c r="A29" s="187" t="s">
        <v>135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9"/>
      <c r="O29" s="6" t="s">
        <v>106</v>
      </c>
    </row>
    <row r="30" spans="1:18" ht="70.5" customHeight="1" thickBot="1" x14ac:dyDescent="0.3">
      <c r="A30" s="167" t="s">
        <v>122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  <c r="R30" s="89"/>
    </row>
    <row r="31" spans="1:18" ht="3" customHeight="1" thickBot="1" x14ac:dyDescent="0.3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1"/>
      <c r="R31" s="89"/>
    </row>
    <row r="32" spans="1:18" x14ac:dyDescent="0.25">
      <c r="A32" s="125"/>
      <c r="B32" s="126"/>
      <c r="C32" s="126"/>
      <c r="D32" s="126"/>
      <c r="E32" s="127"/>
      <c r="F32" s="128" t="s">
        <v>126</v>
      </c>
      <c r="G32" s="127"/>
      <c r="H32" s="126"/>
      <c r="I32" s="126"/>
      <c r="J32" s="126"/>
      <c r="K32" s="129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8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8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110" t="s">
        <v>107</v>
      </c>
      <c r="B41" s="81"/>
      <c r="C41" s="81"/>
      <c r="D41" s="81"/>
      <c r="E41" s="81"/>
      <c r="F41" s="81"/>
      <c r="G41" s="81"/>
      <c r="H41" s="81"/>
      <c r="I41" s="103"/>
      <c r="J41" s="103"/>
      <c r="K41" s="104"/>
    </row>
    <row r="42" spans="1:11" s="11" customFormat="1" ht="15.75" x14ac:dyDescent="0.25">
      <c r="A42" s="145" t="s">
        <v>136</v>
      </c>
      <c r="B42" s="80"/>
      <c r="C42" s="80"/>
      <c r="D42" s="80"/>
      <c r="E42" s="79"/>
      <c r="F42" s="79"/>
      <c r="G42" s="79"/>
      <c r="H42" s="79"/>
      <c r="I42" s="79"/>
      <c r="J42" s="79"/>
      <c r="K42" s="111"/>
    </row>
    <row r="43" spans="1:11" s="11" customFormat="1" ht="15.75" x14ac:dyDescent="0.25">
      <c r="A43" s="112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13"/>
      <c r="C43" s="113"/>
      <c r="D43" s="113"/>
      <c r="E43" s="79"/>
      <c r="F43" s="79"/>
      <c r="G43" s="79"/>
      <c r="H43" s="79"/>
      <c r="I43" s="79"/>
      <c r="J43" s="79"/>
      <c r="K43" s="111"/>
    </row>
    <row r="44" spans="1:11" s="11" customFormat="1" ht="16.5" thickBot="1" x14ac:dyDescent="0.3">
      <c r="A44" s="114" t="s">
        <v>101</v>
      </c>
      <c r="B44" s="115"/>
      <c r="C44" s="115"/>
      <c r="D44" s="115"/>
      <c r="E44" s="108"/>
      <c r="F44" s="108"/>
      <c r="G44" s="108"/>
      <c r="H44" s="108"/>
      <c r="I44" s="108"/>
      <c r="J44" s="108"/>
      <c r="K44" s="116"/>
    </row>
    <row r="45" spans="1:11" ht="77.25" customHeight="1" thickBot="1" x14ac:dyDescent="0.3">
      <c r="A45" s="182" t="s">
        <v>113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4"/>
    </row>
    <row r="83" spans="1:17" s="39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9" t="s">
        <v>91</v>
      </c>
    </row>
    <row r="84" spans="1:17" s="39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9" t="s">
        <v>92</v>
      </c>
    </row>
    <row r="85" spans="1:17" s="39" customForma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7" s="40" customFormat="1" x14ac:dyDescent="0.25">
      <c r="A86" s="39" t="e">
        <f>CONCATENATE(C86,K86)</f>
        <v>#REF!</v>
      </c>
      <c r="B86" s="39" t="e">
        <f>A87&amp;"\"</f>
        <v>#REF!</v>
      </c>
      <c r="C86" s="39" t="e">
        <f>"V:\Gerhs\SUPRIMENTOS\LICITAÇÕES E CONTRATOS\"&amp;#REF!&amp;"\COTAÇÕES DE COMPRAS"&amp;"\"</f>
        <v>#REF!</v>
      </c>
      <c r="D86" s="39"/>
      <c r="E86" s="39"/>
      <c r="F86" s="39"/>
      <c r="G86" s="39"/>
      <c r="H86" s="39"/>
      <c r="I86" s="39"/>
      <c r="J86" s="39"/>
      <c r="K86" s="39" t="e">
        <f>#REF!&amp;" - "&amp;LEFT($D$8,30)&amp;"-"</f>
        <v>#REF!</v>
      </c>
      <c r="M86" s="48"/>
      <c r="N86" s="48"/>
      <c r="O86" s="48"/>
      <c r="P86" s="48"/>
      <c r="Q86" s="48"/>
    </row>
    <row r="87" spans="1:17" s="40" customFormat="1" x14ac:dyDescent="0.25">
      <c r="A87" s="39" t="e">
        <f>CONCATENATE($C$86,$K$86,L83)</f>
        <v>#REF!</v>
      </c>
      <c r="B87" s="39" t="e">
        <f>#REF!&amp;"_"&amp;#REF!&amp;".xlsm"</f>
        <v>#REF!</v>
      </c>
      <c r="C87" s="39"/>
      <c r="D87" s="39"/>
      <c r="E87" s="39"/>
      <c r="F87" s="39"/>
      <c r="G87" s="39"/>
      <c r="H87" s="39"/>
      <c r="I87" s="39"/>
      <c r="J87" s="39"/>
      <c r="K87" s="39"/>
      <c r="M87" s="48"/>
      <c r="N87" s="48"/>
      <c r="O87" s="48"/>
      <c r="P87" s="48"/>
      <c r="Q87" s="48"/>
    </row>
    <row r="88" spans="1:17" s="40" customFormat="1" x14ac:dyDescent="0.25">
      <c r="A88" s="39" t="e">
        <f>CONCATENATE($C$86,$K$86,L84)</f>
        <v>#REF!</v>
      </c>
      <c r="B88" s="39" t="e">
        <f>#REF!&amp;"_Cotação_"&amp;#REF!&amp;".pdf"</f>
        <v>#REF!</v>
      </c>
      <c r="C88" s="39"/>
      <c r="D88" s="39"/>
      <c r="E88" s="39"/>
      <c r="F88" s="39"/>
      <c r="G88" s="39"/>
      <c r="H88" s="39"/>
      <c r="I88" s="39"/>
      <c r="J88" s="39"/>
      <c r="K88" s="39"/>
      <c r="M88" s="48"/>
      <c r="N88" s="48"/>
      <c r="O88" s="48"/>
      <c r="P88" s="48"/>
      <c r="Q88" s="48"/>
    </row>
    <row r="89" spans="1:17" s="40" customFormat="1" x14ac:dyDescent="0.25">
      <c r="B89" s="39" t="e">
        <f>#REF!&amp;"_Comparativo_"&amp;#REF!&amp;".pdf"</f>
        <v>#REF!</v>
      </c>
      <c r="M89" s="48"/>
      <c r="N89" s="48"/>
      <c r="O89" s="48"/>
      <c r="P89" s="48"/>
      <c r="Q89" s="48"/>
    </row>
    <row r="90" spans="1:17" s="40" customFormat="1" x14ac:dyDescent="0.25">
      <c r="B90" s="39" t="e">
        <f>#REF!&amp;"_Resultado_"&amp;#REF!&amp;".pdf"</f>
        <v>#REF!</v>
      </c>
      <c r="M90" s="48"/>
      <c r="N90" s="48"/>
      <c r="O90" s="48"/>
      <c r="P90" s="48"/>
      <c r="Q90" s="48"/>
    </row>
    <row r="91" spans="1:17" s="40" customFormat="1" x14ac:dyDescent="0.25">
      <c r="B91" s="39" t="e">
        <f>"V:\Gerhs\SUPRIMENTOS\LICITAÇÕES E CONTRATOS\"&amp;#REF!&amp;"\COTAÇÕES DE COMPRAS\000 - COTAÇÕES ME-EPP\" &amp; "Formulário de Cotação - ME-EPP2.xlsm"</f>
        <v>#REF!</v>
      </c>
      <c r="M91" s="48"/>
      <c r="N91" s="48"/>
      <c r="O91" s="48"/>
      <c r="P91" s="48"/>
      <c r="Q91" s="48"/>
    </row>
    <row r="92" spans="1:17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8"/>
      <c r="N92" s="48"/>
      <c r="O92" s="48"/>
      <c r="P92" s="48"/>
      <c r="Q92" s="48"/>
    </row>
    <row r="93" spans="1:17" ht="15.75" x14ac:dyDescent="0.25">
      <c r="A93" s="40"/>
      <c r="B93" s="41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083/25. 
Aguardaremos retorno até 01/07/2025.
Favor nos enviar a proposta em papel timbrado de sua empresa, NÃO UTILIZAR A LOGOMARCA DA SCGÁS. 
 Atenciosamente, 
 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8"/>
      <c r="N93" s="48"/>
      <c r="O93" s="48"/>
      <c r="P93" s="48"/>
      <c r="Q93" s="48"/>
    </row>
    <row r="94" spans="1:17" x14ac:dyDescent="0.25">
      <c r="A94" s="40"/>
      <c r="B94" s="42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083/25,  encerrada em 01/07/2025.
 Atenciosamente, 
 Yohan de Oliveira Silva 
Fone: 48 3229-1200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8"/>
      <c r="N94" s="48"/>
      <c r="O94" s="48"/>
      <c r="P94" s="48"/>
      <c r="Q94" s="48"/>
    </row>
    <row r="95" spans="1:17" ht="15.75" x14ac:dyDescent="0.25">
      <c r="A95" s="48"/>
      <c r="B95" s="4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6" sqref="A6:K7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083/25</v>
      </c>
      <c r="K2" s="8"/>
    </row>
    <row r="3" spans="1:11" ht="16.5" thickTop="1" thickBot="1" x14ac:dyDescent="0.3"/>
    <row r="4" spans="1:11" s="11" customFormat="1" ht="15.75" customHeight="1" x14ac:dyDescent="0.25">
      <c r="A4" s="255" t="s">
        <v>0</v>
      </c>
      <c r="B4" s="256"/>
      <c r="C4" s="259" t="s">
        <v>115</v>
      </c>
      <c r="D4" s="259"/>
      <c r="E4" s="259"/>
      <c r="F4" s="259"/>
      <c r="G4" s="255" t="s">
        <v>121</v>
      </c>
      <c r="H4" s="261"/>
      <c r="I4" s="261"/>
      <c r="J4" s="261"/>
      <c r="K4" s="256"/>
    </row>
    <row r="5" spans="1:11" ht="15.75" thickBot="1" x14ac:dyDescent="0.3">
      <c r="A5" s="257" t="str">
        <f>J2</f>
        <v>083/25</v>
      </c>
      <c r="B5" s="258"/>
      <c r="C5" s="260">
        <f>Cotação!C4</f>
        <v>45835</v>
      </c>
      <c r="D5" s="260"/>
      <c r="E5" s="260"/>
      <c r="F5" s="260"/>
      <c r="G5" s="262">
        <f>Cotação!H4</f>
        <v>45839</v>
      </c>
      <c r="H5" s="260"/>
      <c r="I5" s="260"/>
      <c r="J5" s="260"/>
      <c r="K5" s="263"/>
    </row>
    <row r="6" spans="1:11" x14ac:dyDescent="0.25">
      <c r="A6" s="245" t="s">
        <v>112</v>
      </c>
      <c r="B6" s="246"/>
      <c r="C6" s="246"/>
      <c r="D6" s="246"/>
      <c r="E6" s="246"/>
      <c r="F6" s="246"/>
      <c r="G6" s="246"/>
      <c r="H6" s="246"/>
      <c r="I6" s="246"/>
      <c r="J6" s="246"/>
      <c r="K6" s="247"/>
    </row>
    <row r="7" spans="1:11" ht="15.75" thickBot="1" x14ac:dyDescent="0.3">
      <c r="A7" s="248"/>
      <c r="B7" s="249"/>
      <c r="C7" s="249"/>
      <c r="D7" s="249"/>
      <c r="E7" s="249"/>
      <c r="F7" s="249"/>
      <c r="G7" s="249"/>
      <c r="H7" s="249"/>
      <c r="I7" s="249"/>
      <c r="J7" s="249"/>
      <c r="K7" s="250"/>
    </row>
    <row r="8" spans="1:11" ht="16.5" thickBot="1" x14ac:dyDescent="0.3">
      <c r="A8" s="30"/>
      <c r="B8" s="31"/>
      <c r="C8" s="31"/>
      <c r="D8" s="54"/>
      <c r="E8" s="54"/>
      <c r="F8" s="55" t="s">
        <v>42</v>
      </c>
      <c r="G8" s="54"/>
      <c r="H8" s="54"/>
      <c r="I8" s="31"/>
      <c r="J8" s="124" t="s">
        <v>95</v>
      </c>
      <c r="K8" s="56" t="s">
        <v>53</v>
      </c>
    </row>
    <row r="9" spans="1:11" x14ac:dyDescent="0.25">
      <c r="A9" s="45" t="s">
        <v>47</v>
      </c>
      <c r="B9" s="252"/>
      <c r="C9" s="253"/>
      <c r="D9" s="253"/>
      <c r="E9" s="253"/>
      <c r="F9" s="253"/>
      <c r="G9" s="253"/>
      <c r="H9" s="253"/>
      <c r="I9" s="254"/>
      <c r="J9" s="96"/>
      <c r="K9" s="97" t="s">
        <v>29</v>
      </c>
    </row>
    <row r="10" spans="1:11" x14ac:dyDescent="0.25">
      <c r="A10" s="46" t="s">
        <v>50</v>
      </c>
      <c r="B10" s="244"/>
      <c r="C10" s="244"/>
      <c r="D10" s="244"/>
      <c r="E10" s="244"/>
      <c r="F10" s="244"/>
      <c r="G10" s="244"/>
      <c r="H10" s="244"/>
      <c r="I10" s="244"/>
      <c r="J10" s="60"/>
      <c r="K10" s="98" t="s">
        <v>29</v>
      </c>
    </row>
    <row r="11" spans="1:11" x14ac:dyDescent="0.25">
      <c r="A11" s="46" t="s">
        <v>51</v>
      </c>
      <c r="B11" s="244"/>
      <c r="C11" s="244"/>
      <c r="D11" s="244"/>
      <c r="E11" s="244"/>
      <c r="F11" s="244"/>
      <c r="G11" s="244"/>
      <c r="H11" s="244"/>
      <c r="I11" s="244"/>
      <c r="J11" s="60"/>
      <c r="K11" s="98" t="s">
        <v>29</v>
      </c>
    </row>
    <row r="12" spans="1:11" x14ac:dyDescent="0.25">
      <c r="A12" s="46" t="s">
        <v>52</v>
      </c>
      <c r="B12" s="244"/>
      <c r="C12" s="244"/>
      <c r="D12" s="244"/>
      <c r="E12" s="244"/>
      <c r="F12" s="244"/>
      <c r="G12" s="244"/>
      <c r="H12" s="244"/>
      <c r="I12" s="244"/>
      <c r="J12" s="60"/>
      <c r="K12" s="98" t="s">
        <v>29</v>
      </c>
    </row>
    <row r="13" spans="1:11" x14ac:dyDescent="0.25">
      <c r="A13" s="46" t="s">
        <v>83</v>
      </c>
      <c r="B13" s="244"/>
      <c r="C13" s="244"/>
      <c r="D13" s="244"/>
      <c r="E13" s="244"/>
      <c r="F13" s="244"/>
      <c r="G13" s="244"/>
      <c r="H13" s="244"/>
      <c r="I13" s="244"/>
      <c r="J13" s="60"/>
      <c r="K13" s="98" t="s">
        <v>29</v>
      </c>
    </row>
    <row r="14" spans="1:11" ht="15.75" thickBot="1" x14ac:dyDescent="0.3">
      <c r="A14" s="47" t="s">
        <v>84</v>
      </c>
      <c r="B14" s="251"/>
      <c r="C14" s="251"/>
      <c r="D14" s="251"/>
      <c r="E14" s="251"/>
      <c r="F14" s="251"/>
      <c r="G14" s="251"/>
      <c r="H14" s="251"/>
      <c r="I14" s="251"/>
      <c r="J14" s="99"/>
      <c r="K14" s="100" t="s">
        <v>29</v>
      </c>
    </row>
    <row r="15" spans="1:11" ht="15.75" thickBot="1" x14ac:dyDescent="0.3">
      <c r="A15" s="29"/>
    </row>
    <row r="16" spans="1:11" x14ac:dyDescent="0.25">
      <c r="A16" s="17"/>
      <c r="B16" s="52"/>
      <c r="C16" s="52"/>
      <c r="D16" s="52"/>
      <c r="E16" s="52"/>
      <c r="F16" s="53" t="s">
        <v>103</v>
      </c>
      <c r="G16" s="52"/>
      <c r="H16" s="52"/>
      <c r="I16" s="52"/>
      <c r="J16" s="52"/>
      <c r="K16" s="19"/>
    </row>
    <row r="17" spans="1:11" x14ac:dyDescent="0.25">
      <c r="A17" s="218" t="s">
        <v>1</v>
      </c>
      <c r="B17" s="220" t="s">
        <v>24</v>
      </c>
      <c r="C17" s="228" t="s">
        <v>25</v>
      </c>
      <c r="D17" s="226" t="s">
        <v>47</v>
      </c>
      <c r="E17" s="227"/>
      <c r="F17" s="222" t="s">
        <v>50</v>
      </c>
      <c r="G17" s="223"/>
      <c r="H17" s="222" t="s">
        <v>51</v>
      </c>
      <c r="I17" s="223"/>
      <c r="J17" s="224" t="s">
        <v>52</v>
      </c>
      <c r="K17" s="225"/>
    </row>
    <row r="18" spans="1:11" x14ac:dyDescent="0.25">
      <c r="A18" s="219"/>
      <c r="B18" s="221"/>
      <c r="C18" s="220"/>
      <c r="D18" s="117" t="s">
        <v>48</v>
      </c>
      <c r="E18" s="117" t="s">
        <v>49</v>
      </c>
      <c r="F18" s="117" t="s">
        <v>48</v>
      </c>
      <c r="G18" s="117" t="s">
        <v>49</v>
      </c>
      <c r="H18" s="117" t="s">
        <v>48</v>
      </c>
      <c r="I18" s="117" t="s">
        <v>49</v>
      </c>
      <c r="J18" s="118" t="s">
        <v>48</v>
      </c>
      <c r="K18" s="119" t="s">
        <v>49</v>
      </c>
    </row>
    <row r="19" spans="1:11" x14ac:dyDescent="0.25">
      <c r="A19" s="32" t="s">
        <v>38</v>
      </c>
      <c r="B19" s="69">
        <f>IF(Cotação!B8="","",Cotação!B8)</f>
        <v>1</v>
      </c>
      <c r="C19" s="33" t="str">
        <f>IF(Cotação!C8="","",Cotação!C8)</f>
        <v>Unid.</v>
      </c>
      <c r="D19" s="44"/>
      <c r="E19" s="44">
        <f>IF(B19="","",(IF($K$9="SC",D19*B19,(D19*B19)*1)))</f>
        <v>0</v>
      </c>
      <c r="F19" s="44"/>
      <c r="G19" s="44">
        <f>IF(B19="","",IF($K$10="SC",F19*B19,(F19*B19)*1))</f>
        <v>0</v>
      </c>
      <c r="H19" s="44"/>
      <c r="I19" s="44">
        <f>IF(B19="","",IF($K$11="SC",H19*B19,(H19*B19)*1))</f>
        <v>0</v>
      </c>
      <c r="J19" s="50"/>
      <c r="K19" s="51">
        <f>IF(B19="","",IF($K$12="SC",J19*B19,(J19*B19)*1))</f>
        <v>0</v>
      </c>
    </row>
    <row r="20" spans="1:11" x14ac:dyDescent="0.25">
      <c r="A20" s="32" t="s">
        <v>39</v>
      </c>
      <c r="B20" s="69" t="str">
        <f>IF(Cotação!B9="","",Cotação!B9)</f>
        <v/>
      </c>
      <c r="C20" s="33" t="str">
        <f>IF(Cotação!C9="","",Cotação!C9)</f>
        <v/>
      </c>
      <c r="D20" s="44"/>
      <c r="E20" s="44" t="str">
        <f t="shared" ref="E20:E33" si="0">IF(B20="","",(IF($K$9="SC",D20*B20,(D20*B20)*1)))</f>
        <v/>
      </c>
      <c r="F20" s="44"/>
      <c r="G20" s="44" t="str">
        <f t="shared" ref="G20:G33" si="1">IF(B20="","",IF($K$10="SC",F20*B20,(F20*B20)*1))</f>
        <v/>
      </c>
      <c r="H20" s="44"/>
      <c r="I20" s="44" t="str">
        <f t="shared" ref="I20:I33" si="2">IF(B20="","",IF($K$11="SC",H20*B20,(H20*B20)*1))</f>
        <v/>
      </c>
      <c r="J20" s="50"/>
      <c r="K20" s="51" t="str">
        <f t="shared" ref="K20:K33" si="3">IF(B20="","",IF($K$12="SC",J20*B20,(J20*B20)*1))</f>
        <v/>
      </c>
    </row>
    <row r="21" spans="1:11" x14ac:dyDescent="0.25">
      <c r="A21" s="32" t="s">
        <v>43</v>
      </c>
      <c r="B21" s="69" t="str">
        <f>IF(Cotação!B10="","",Cotação!B10)</f>
        <v/>
      </c>
      <c r="C21" s="33" t="str">
        <f>IF(Cotação!C10="","",Cotação!C10)</f>
        <v/>
      </c>
      <c r="D21" s="44"/>
      <c r="E21" s="44" t="str">
        <f t="shared" si="0"/>
        <v/>
      </c>
      <c r="F21" s="44"/>
      <c r="G21" s="44" t="str">
        <f t="shared" si="1"/>
        <v/>
      </c>
      <c r="H21" s="44"/>
      <c r="I21" s="44" t="str">
        <f t="shared" si="2"/>
        <v/>
      </c>
      <c r="J21" s="50"/>
      <c r="K21" s="51" t="str">
        <f t="shared" si="3"/>
        <v/>
      </c>
    </row>
    <row r="22" spans="1:11" x14ac:dyDescent="0.25">
      <c r="A22" s="32" t="s">
        <v>44</v>
      </c>
      <c r="B22" s="69" t="str">
        <f>IF(Cotação!B11="","",Cotação!B11)</f>
        <v/>
      </c>
      <c r="C22" s="33" t="str">
        <f>IF(Cotação!C11="","",Cotação!C11)</f>
        <v/>
      </c>
      <c r="D22" s="44"/>
      <c r="E22" s="44" t="str">
        <f t="shared" si="0"/>
        <v/>
      </c>
      <c r="F22" s="44"/>
      <c r="G22" s="44" t="str">
        <f t="shared" si="1"/>
        <v/>
      </c>
      <c r="H22" s="44"/>
      <c r="I22" s="44" t="str">
        <f t="shared" si="2"/>
        <v/>
      </c>
      <c r="J22" s="50"/>
      <c r="K22" s="51" t="str">
        <f t="shared" si="3"/>
        <v/>
      </c>
    </row>
    <row r="23" spans="1:11" x14ac:dyDescent="0.25">
      <c r="A23" s="32" t="s">
        <v>40</v>
      </c>
      <c r="B23" s="69" t="str">
        <f>IF(Cotação!B12="","",Cotação!B12)</f>
        <v/>
      </c>
      <c r="C23" s="33" t="str">
        <f>IF(Cotação!C12="","",Cotação!C12)</f>
        <v/>
      </c>
      <c r="D23" s="44"/>
      <c r="E23" s="44" t="str">
        <f t="shared" si="0"/>
        <v/>
      </c>
      <c r="F23" s="44"/>
      <c r="G23" s="44" t="str">
        <f t="shared" si="1"/>
        <v/>
      </c>
      <c r="H23" s="44"/>
      <c r="I23" s="44" t="str">
        <f t="shared" si="2"/>
        <v/>
      </c>
      <c r="J23" s="50"/>
      <c r="K23" s="51" t="str">
        <f t="shared" si="3"/>
        <v/>
      </c>
    </row>
    <row r="24" spans="1:11" x14ac:dyDescent="0.25">
      <c r="A24" s="32" t="s">
        <v>41</v>
      </c>
      <c r="B24" s="69" t="str">
        <f>IF(Cotação!B13="","",Cotação!B13)</f>
        <v/>
      </c>
      <c r="C24" s="33" t="str">
        <f>IF(Cotação!C13="","",Cotação!C13)</f>
        <v/>
      </c>
      <c r="D24" s="44"/>
      <c r="E24" s="44" t="str">
        <f t="shared" si="0"/>
        <v/>
      </c>
      <c r="F24" s="44"/>
      <c r="G24" s="44" t="str">
        <f t="shared" si="1"/>
        <v/>
      </c>
      <c r="H24" s="44"/>
      <c r="I24" s="44" t="str">
        <f t="shared" si="2"/>
        <v/>
      </c>
      <c r="J24" s="50"/>
      <c r="K24" s="51" t="str">
        <f t="shared" si="3"/>
        <v/>
      </c>
    </row>
    <row r="25" spans="1:11" x14ac:dyDescent="0.25">
      <c r="A25" s="32" t="s">
        <v>45</v>
      </c>
      <c r="B25" s="69" t="str">
        <f>IF(Cotação!B14="","",Cotação!B14)</f>
        <v/>
      </c>
      <c r="C25" s="33" t="str">
        <f>IF(Cotação!C14="","",Cotação!C14)</f>
        <v/>
      </c>
      <c r="D25" s="44"/>
      <c r="E25" s="44" t="str">
        <f t="shared" si="0"/>
        <v/>
      </c>
      <c r="F25" s="44"/>
      <c r="G25" s="44" t="str">
        <f t="shared" si="1"/>
        <v/>
      </c>
      <c r="H25" s="44"/>
      <c r="I25" s="44" t="str">
        <f t="shared" si="2"/>
        <v/>
      </c>
      <c r="J25" s="50"/>
      <c r="K25" s="51" t="str">
        <f t="shared" si="3"/>
        <v/>
      </c>
    </row>
    <row r="26" spans="1:11" x14ac:dyDescent="0.25">
      <c r="A26" s="32" t="s">
        <v>46</v>
      </c>
      <c r="B26" s="69" t="str">
        <f>IF(Cotação!B15="","",Cotação!B15)</f>
        <v/>
      </c>
      <c r="C26" s="33" t="str">
        <f>IF(Cotação!C15="","",Cotação!C15)</f>
        <v/>
      </c>
      <c r="D26" s="44"/>
      <c r="E26" s="44" t="str">
        <f t="shared" si="0"/>
        <v/>
      </c>
      <c r="F26" s="44"/>
      <c r="G26" s="44" t="str">
        <f t="shared" si="1"/>
        <v/>
      </c>
      <c r="H26" s="44"/>
      <c r="I26" s="44" t="str">
        <f t="shared" si="2"/>
        <v/>
      </c>
      <c r="J26" s="50"/>
      <c r="K26" s="51" t="str">
        <f t="shared" si="3"/>
        <v/>
      </c>
    </row>
    <row r="27" spans="1:11" x14ac:dyDescent="0.25">
      <c r="A27" s="32">
        <v>9</v>
      </c>
      <c r="B27" s="69" t="str">
        <f>IF(Cotação!B16="","",Cotação!B16)</f>
        <v/>
      </c>
      <c r="C27" s="33" t="str">
        <f>IF(Cotação!C16="","",Cotação!C16)</f>
        <v/>
      </c>
      <c r="D27" s="44"/>
      <c r="E27" s="44" t="str">
        <f t="shared" si="0"/>
        <v/>
      </c>
      <c r="F27" s="44"/>
      <c r="G27" s="44" t="str">
        <f t="shared" si="1"/>
        <v/>
      </c>
      <c r="H27" s="44"/>
      <c r="I27" s="44" t="str">
        <f t="shared" si="2"/>
        <v/>
      </c>
      <c r="J27" s="50"/>
      <c r="K27" s="51" t="str">
        <f t="shared" si="3"/>
        <v/>
      </c>
    </row>
    <row r="28" spans="1:11" x14ac:dyDescent="0.25">
      <c r="A28" s="32">
        <v>10</v>
      </c>
      <c r="B28" s="69" t="str">
        <f>IF(Cotação!B17="","",Cotação!B17)</f>
        <v/>
      </c>
      <c r="C28" s="33" t="str">
        <f>IF(Cotação!C17="","",Cotação!C17)</f>
        <v/>
      </c>
      <c r="D28" s="44"/>
      <c r="E28" s="44" t="str">
        <f t="shared" si="0"/>
        <v/>
      </c>
      <c r="F28" s="44"/>
      <c r="G28" s="44" t="str">
        <f t="shared" si="1"/>
        <v/>
      </c>
      <c r="H28" s="44"/>
      <c r="I28" s="44" t="str">
        <f t="shared" si="2"/>
        <v/>
      </c>
      <c r="J28" s="50"/>
      <c r="K28" s="51" t="str">
        <f t="shared" si="3"/>
        <v/>
      </c>
    </row>
    <row r="29" spans="1:11" x14ac:dyDescent="0.25">
      <c r="A29" s="32">
        <v>11</v>
      </c>
      <c r="B29" s="69" t="str">
        <f>IF(Cotação!B18="","",Cotação!B18)</f>
        <v/>
      </c>
      <c r="C29" s="33" t="str">
        <f>IF(Cotação!C18="","",Cotação!C18)</f>
        <v/>
      </c>
      <c r="D29" s="44"/>
      <c r="E29" s="44" t="str">
        <f t="shared" si="0"/>
        <v/>
      </c>
      <c r="F29" s="44"/>
      <c r="G29" s="44" t="str">
        <f t="shared" si="1"/>
        <v/>
      </c>
      <c r="H29" s="44"/>
      <c r="I29" s="44" t="str">
        <f t="shared" si="2"/>
        <v/>
      </c>
      <c r="J29" s="50"/>
      <c r="K29" s="51" t="str">
        <f t="shared" si="3"/>
        <v/>
      </c>
    </row>
    <row r="30" spans="1:11" x14ac:dyDescent="0.25">
      <c r="A30" s="32">
        <v>12</v>
      </c>
      <c r="B30" s="69" t="str">
        <f>IF(Cotação!B19="","",Cotação!B19)</f>
        <v/>
      </c>
      <c r="C30" s="33" t="str">
        <f>IF(Cotação!C19="","",Cotação!C19)</f>
        <v/>
      </c>
      <c r="D30" s="44"/>
      <c r="E30" s="44" t="str">
        <f t="shared" si="0"/>
        <v/>
      </c>
      <c r="F30" s="44"/>
      <c r="G30" s="44" t="str">
        <f t="shared" si="1"/>
        <v/>
      </c>
      <c r="H30" s="44"/>
      <c r="I30" s="44" t="str">
        <f t="shared" si="2"/>
        <v/>
      </c>
      <c r="J30" s="44"/>
      <c r="K30" s="51" t="str">
        <f t="shared" si="3"/>
        <v/>
      </c>
    </row>
    <row r="31" spans="1:11" x14ac:dyDescent="0.25">
      <c r="A31" s="32">
        <v>13</v>
      </c>
      <c r="B31" s="69" t="str">
        <f>IF(Cotação!B20="","",Cotação!B20)</f>
        <v/>
      </c>
      <c r="C31" s="33" t="str">
        <f>IF(Cotação!C20="","",Cotação!C20)</f>
        <v/>
      </c>
      <c r="D31" s="44"/>
      <c r="E31" s="44" t="str">
        <f t="shared" si="0"/>
        <v/>
      </c>
      <c r="F31" s="44"/>
      <c r="G31" s="44" t="str">
        <f t="shared" si="1"/>
        <v/>
      </c>
      <c r="H31" s="44"/>
      <c r="I31" s="44" t="str">
        <f t="shared" si="2"/>
        <v/>
      </c>
      <c r="J31" s="44"/>
      <c r="K31" s="51" t="str">
        <f t="shared" si="3"/>
        <v/>
      </c>
    </row>
    <row r="32" spans="1:11" x14ac:dyDescent="0.25">
      <c r="A32" s="32">
        <v>14</v>
      </c>
      <c r="B32" s="69" t="str">
        <f>IF(Cotação!B21="","",Cotação!B21)</f>
        <v/>
      </c>
      <c r="C32" s="33" t="str">
        <f>IF(Cotação!C21="","",Cotação!C21)</f>
        <v/>
      </c>
      <c r="D32" s="44"/>
      <c r="E32" s="44" t="str">
        <f t="shared" si="0"/>
        <v/>
      </c>
      <c r="F32" s="44"/>
      <c r="G32" s="44" t="str">
        <f t="shared" si="1"/>
        <v/>
      </c>
      <c r="H32" s="44"/>
      <c r="I32" s="44" t="str">
        <f t="shared" si="2"/>
        <v/>
      </c>
      <c r="J32" s="44"/>
      <c r="K32" s="51" t="str">
        <f t="shared" si="3"/>
        <v/>
      </c>
    </row>
    <row r="33" spans="1:12" ht="15.75" thickBot="1" x14ac:dyDescent="0.3">
      <c r="A33" s="32">
        <v>15</v>
      </c>
      <c r="B33" s="69" t="str">
        <f>IF(Cotação!B22="","",Cotação!B22)</f>
        <v/>
      </c>
      <c r="C33" s="33" t="str">
        <f>IF(Cotação!C22="","",Cotação!C22)</f>
        <v/>
      </c>
      <c r="D33" s="59"/>
      <c r="E33" s="44" t="str">
        <f t="shared" si="0"/>
        <v/>
      </c>
      <c r="F33" s="44"/>
      <c r="G33" s="44" t="str">
        <f t="shared" si="1"/>
        <v/>
      </c>
      <c r="H33" s="44"/>
      <c r="I33" s="44" t="str">
        <f t="shared" si="2"/>
        <v/>
      </c>
      <c r="J33" s="44"/>
      <c r="K33" s="51" t="str">
        <f t="shared" si="3"/>
        <v/>
      </c>
    </row>
    <row r="34" spans="1:12" ht="15.75" thickBot="1" x14ac:dyDescent="0.3">
      <c r="A34" s="109"/>
      <c r="B34" s="34"/>
      <c r="D34" s="120" t="s">
        <v>3</v>
      </c>
      <c r="E34" s="121" t="str">
        <f>IF(B9="","",SUM(E19:E33))</f>
        <v/>
      </c>
      <c r="F34" s="122" t="s">
        <v>3</v>
      </c>
      <c r="G34" s="121" t="str">
        <f>IF(B10="","",SUM(G19:G33))</f>
        <v/>
      </c>
      <c r="H34" s="122" t="s">
        <v>3</v>
      </c>
      <c r="I34" s="121" t="str">
        <f>IF(B11="","",SUM(I19:I33))</f>
        <v/>
      </c>
      <c r="J34" s="122" t="s">
        <v>3</v>
      </c>
      <c r="K34" s="123" t="str">
        <f>IF(B12="","",SUM(K19:K33))</f>
        <v/>
      </c>
    </row>
    <row r="35" spans="1:12" ht="63" customHeight="1" x14ac:dyDescent="0.25">
      <c r="A35" s="215" t="s">
        <v>123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2" ht="67.5" customHeight="1" thickBot="1" x14ac:dyDescent="0.3">
      <c r="A36" s="241" t="s">
        <v>109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  <c r="L36" s="7"/>
    </row>
    <row r="37" spans="1:12" x14ac:dyDescent="0.25">
      <c r="A37" s="35"/>
      <c r="B37" s="36"/>
      <c r="C37" s="18"/>
      <c r="D37" s="18"/>
      <c r="E37" s="52"/>
      <c r="F37" s="53" t="s">
        <v>104</v>
      </c>
      <c r="G37" s="52"/>
      <c r="H37" s="18"/>
      <c r="I37" s="18"/>
      <c r="J37" s="18"/>
      <c r="K37" s="19"/>
    </row>
    <row r="38" spans="1:12" x14ac:dyDescent="0.25">
      <c r="A38" s="209" t="s">
        <v>29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2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2" ht="30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2" ht="12" customHeight="1" thickBot="1" x14ac:dyDescent="0.3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6"/>
    </row>
    <row r="42" spans="1:12" x14ac:dyDescent="0.25">
      <c r="A42" s="35"/>
      <c r="B42" s="36"/>
      <c r="C42" s="18"/>
      <c r="D42" s="18"/>
      <c r="E42" s="18"/>
      <c r="F42" s="52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2" x14ac:dyDescent="0.25">
      <c r="A44" s="235"/>
      <c r="B44" s="236"/>
      <c r="C44" s="236"/>
      <c r="D44" s="236"/>
      <c r="E44" s="236"/>
      <c r="F44" s="236"/>
      <c r="G44" s="236"/>
      <c r="H44" s="236"/>
      <c r="I44" s="236"/>
      <c r="J44" s="236"/>
      <c r="K44" s="237"/>
    </row>
    <row r="45" spans="1:12" x14ac:dyDescent="0.25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37"/>
    </row>
    <row r="46" spans="1:12" ht="3.75" customHeight="1" thickBot="1" x14ac:dyDescent="0.3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37"/>
    </row>
    <row r="47" spans="1:12" ht="15.75" hidden="1" thickBot="1" x14ac:dyDescent="0.3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spans="1:12" ht="15.75" hidden="1" thickBot="1" x14ac:dyDescent="0.3">
      <c r="A48" s="235"/>
      <c r="B48" s="236"/>
      <c r="C48" s="236"/>
      <c r="D48" s="236"/>
      <c r="E48" s="236"/>
      <c r="F48" s="236"/>
      <c r="G48" s="236"/>
      <c r="H48" s="236"/>
      <c r="I48" s="236"/>
      <c r="J48" s="236"/>
      <c r="K48" s="237"/>
    </row>
    <row r="49" spans="1:11" ht="15.75" hidden="1" thickBot="1" x14ac:dyDescent="0.3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 x14ac:dyDescent="0.25">
      <c r="A50" s="229" t="s">
        <v>119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1"/>
    </row>
    <row r="51" spans="1:11" ht="16.5" customHeight="1" thickBot="1" x14ac:dyDescent="0.3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4"/>
    </row>
    <row r="52" spans="1:11" ht="38.25" customHeight="1" thickBot="1" x14ac:dyDescent="0.3">
      <c r="A52" s="206" t="s">
        <v>125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x14ac:dyDescent="0.25">
      <c r="A53" s="101" t="s">
        <v>22</v>
      </c>
      <c r="B53" s="102"/>
      <c r="C53" s="103"/>
      <c r="D53" s="103"/>
      <c r="E53" s="103"/>
      <c r="F53" s="103"/>
      <c r="G53" s="103"/>
      <c r="H53" s="103"/>
      <c r="I53" s="103"/>
      <c r="J53" s="103"/>
      <c r="K53" s="104"/>
    </row>
    <row r="54" spans="1:11" x14ac:dyDescent="0.25">
      <c r="A54" s="105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106" t="str">
        <f>Cotação!A43</f>
        <v>yohan.silva@scgas.com.br</v>
      </c>
      <c r="B55" s="79"/>
      <c r="C55" s="79"/>
      <c r="D55" s="79"/>
      <c r="E55" s="79"/>
      <c r="F55" s="15"/>
      <c r="G55" s="15"/>
      <c r="H55" s="15"/>
      <c r="I55" s="15"/>
      <c r="J55" s="15"/>
      <c r="K55" s="20"/>
    </row>
    <row r="56" spans="1:11" ht="15.75" thickBot="1" x14ac:dyDescent="0.3">
      <c r="A56" s="107" t="s">
        <v>34</v>
      </c>
      <c r="B56" s="108"/>
      <c r="C56" s="108"/>
      <c r="D56" s="108"/>
      <c r="E56" s="108"/>
      <c r="F56" s="23"/>
      <c r="G56" s="23"/>
      <c r="H56" s="23"/>
      <c r="I56" s="23"/>
      <c r="J56" s="23"/>
      <c r="K56" s="24"/>
    </row>
  </sheetData>
  <mergeCells count="26">
    <mergeCell ref="A4:B4"/>
    <mergeCell ref="A5:B5"/>
    <mergeCell ref="C4:F4"/>
    <mergeCell ref="C5:F5"/>
    <mergeCell ref="G4:K4"/>
    <mergeCell ref="G5:K5"/>
    <mergeCell ref="B11:I11"/>
    <mergeCell ref="B12:I12"/>
    <mergeCell ref="B13:I13"/>
    <mergeCell ref="A6:K7"/>
    <mergeCell ref="B14:I14"/>
    <mergeCell ref="B9:I9"/>
    <mergeCell ref="B10:I10"/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7"/>
      <c r="H2" s="8"/>
      <c r="I2" s="9" t="s">
        <v>23</v>
      </c>
      <c r="J2" s="10" t="str">
        <f>Cotação!J2</f>
        <v>083/25</v>
      </c>
      <c r="K2" s="8"/>
    </row>
    <row r="3" spans="1:11" ht="16.5" thickTop="1" thickBot="1" x14ac:dyDescent="0.3"/>
    <row r="4" spans="1:11" s="11" customFormat="1" x14ac:dyDescent="0.25">
      <c r="A4" s="255" t="s">
        <v>0</v>
      </c>
      <c r="B4" s="256"/>
      <c r="C4" s="261" t="s">
        <v>118</v>
      </c>
      <c r="D4" s="261"/>
      <c r="E4" s="261"/>
      <c r="F4" s="261"/>
      <c r="G4" s="255" t="s">
        <v>121</v>
      </c>
      <c r="H4" s="261"/>
      <c r="I4" s="261"/>
      <c r="J4" s="261"/>
      <c r="K4" s="256"/>
    </row>
    <row r="5" spans="1:11" ht="15.75" thickBot="1" x14ac:dyDescent="0.3">
      <c r="A5" s="257" t="str">
        <f>J2</f>
        <v>083/25</v>
      </c>
      <c r="B5" s="258"/>
      <c r="C5" s="260">
        <f>Cotação!C4</f>
        <v>45835</v>
      </c>
      <c r="D5" s="260"/>
      <c r="E5" s="260"/>
      <c r="F5" s="260"/>
      <c r="G5" s="262">
        <f>Cotação!H4</f>
        <v>45839</v>
      </c>
      <c r="H5" s="260"/>
      <c r="I5" s="260"/>
      <c r="J5" s="260"/>
      <c r="K5" s="263"/>
    </row>
    <row r="6" spans="1:11" x14ac:dyDescent="0.25">
      <c r="E6" s="11" t="s">
        <v>82</v>
      </c>
    </row>
    <row r="7" spans="1:11" x14ac:dyDescent="0.25">
      <c r="A7" s="6" t="s">
        <v>124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75" t="s">
        <v>1</v>
      </c>
      <c r="B9" s="266" t="s">
        <v>24</v>
      </c>
      <c r="C9" s="266" t="s">
        <v>25</v>
      </c>
      <c r="D9" s="277" t="s">
        <v>114</v>
      </c>
      <c r="E9" s="278"/>
      <c r="F9" s="278"/>
      <c r="G9" s="278"/>
      <c r="H9" s="279"/>
      <c r="I9" s="266" t="s">
        <v>105</v>
      </c>
      <c r="J9" s="268" t="s">
        <v>2</v>
      </c>
      <c r="K9" s="269"/>
    </row>
    <row r="10" spans="1:11" x14ac:dyDescent="0.25">
      <c r="A10" s="276"/>
      <c r="B10" s="267"/>
      <c r="C10" s="267"/>
      <c r="D10" s="280"/>
      <c r="E10" s="281"/>
      <c r="F10" s="281"/>
      <c r="G10" s="281"/>
      <c r="H10" s="282"/>
      <c r="I10" s="267"/>
      <c r="J10" s="270" t="s">
        <v>85</v>
      </c>
      <c r="K10" s="271"/>
    </row>
    <row r="11" spans="1:11" x14ac:dyDescent="0.25">
      <c r="A11" s="43">
        <v>1</v>
      </c>
      <c r="B11" s="70">
        <f>IF(Cotação!B8="","",Cotação!B8)</f>
        <v>1</v>
      </c>
      <c r="C11" s="60" t="str">
        <f>IF(Cotação!C8="","",Cotação!C8)</f>
        <v>Unid.</v>
      </c>
      <c r="D11" s="272" t="str">
        <f>IF(Cotação!D8="","",Cotação!D8)</f>
        <v>Fornecimento de Módulo Fotovoltaico monocristalino EMSC 555M HC Half Cell de 144 células 555W</v>
      </c>
      <c r="E11" s="273"/>
      <c r="F11" s="273"/>
      <c r="G11" s="273"/>
      <c r="H11" s="274"/>
      <c r="I11" s="58"/>
      <c r="J11" s="264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65"/>
    </row>
    <row r="12" spans="1:11" x14ac:dyDescent="0.25">
      <c r="A12" s="12">
        <v>2</v>
      </c>
      <c r="B12" s="70" t="str">
        <f>IF(Cotação!B9="","",Cotação!B9)</f>
        <v/>
      </c>
      <c r="C12" s="60" t="str">
        <f>IF(Cotação!C9="","",Cotação!C9)</f>
        <v/>
      </c>
      <c r="D12" s="272" t="str">
        <f>IF(Cotação!D9="","",Cotação!D9)</f>
        <v/>
      </c>
      <c r="E12" s="273"/>
      <c r="F12" s="273"/>
      <c r="G12" s="273"/>
      <c r="H12" s="274"/>
      <c r="I12" s="13"/>
      <c r="J12" s="264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65"/>
    </row>
    <row r="13" spans="1:11" x14ac:dyDescent="0.25">
      <c r="A13" s="12">
        <v>3</v>
      </c>
      <c r="B13" s="70" t="str">
        <f>IF(Cotação!B10="","",Cotação!B10)</f>
        <v/>
      </c>
      <c r="C13" s="60" t="str">
        <f>IF(Cotação!C10="","",Cotação!C10)</f>
        <v/>
      </c>
      <c r="D13" s="272" t="str">
        <f>IF(Cotação!D10="","",Cotação!D10)</f>
        <v/>
      </c>
      <c r="E13" s="273"/>
      <c r="F13" s="273"/>
      <c r="G13" s="273"/>
      <c r="H13" s="274"/>
      <c r="I13" s="13"/>
      <c r="J13" s="264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65"/>
    </row>
    <row r="14" spans="1:11" x14ac:dyDescent="0.25">
      <c r="A14" s="12">
        <v>4</v>
      </c>
      <c r="B14" s="70" t="str">
        <f>IF(Cotação!B11="","",Cotação!B11)</f>
        <v/>
      </c>
      <c r="C14" s="60" t="str">
        <f>IF(Cotação!C11="","",Cotação!C11)</f>
        <v/>
      </c>
      <c r="D14" s="272" t="str">
        <f>IF(Cotação!D11="","",Cotação!D11)</f>
        <v/>
      </c>
      <c r="E14" s="273"/>
      <c r="F14" s="273"/>
      <c r="G14" s="273"/>
      <c r="H14" s="274"/>
      <c r="I14" s="13"/>
      <c r="J14" s="264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65"/>
    </row>
    <row r="15" spans="1:11" x14ac:dyDescent="0.25">
      <c r="A15" s="12">
        <v>5</v>
      </c>
      <c r="B15" s="70" t="str">
        <f>IF(Cotação!B12="","",Cotação!B12)</f>
        <v/>
      </c>
      <c r="C15" s="60" t="str">
        <f>IF(Cotação!C12="","",Cotação!C12)</f>
        <v/>
      </c>
      <c r="D15" s="272" t="str">
        <f>IF(Cotação!D12="","",Cotação!D12)</f>
        <v/>
      </c>
      <c r="E15" s="273"/>
      <c r="F15" s="273"/>
      <c r="G15" s="273"/>
      <c r="H15" s="274"/>
      <c r="I15" s="13"/>
      <c r="J15" s="264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65"/>
    </row>
    <row r="16" spans="1:11" x14ac:dyDescent="0.25">
      <c r="A16" s="12">
        <v>6</v>
      </c>
      <c r="B16" s="70" t="str">
        <f>IF(Cotação!B13="","",Cotação!B13)</f>
        <v/>
      </c>
      <c r="C16" s="60" t="str">
        <f>IF(Cotação!C13="","",Cotação!C13)</f>
        <v/>
      </c>
      <c r="D16" s="272" t="str">
        <f>IF(Cotação!D13="","",Cotação!D13)</f>
        <v/>
      </c>
      <c r="E16" s="273"/>
      <c r="F16" s="273"/>
      <c r="G16" s="273"/>
      <c r="H16" s="274"/>
      <c r="I16" s="13"/>
      <c r="J16" s="264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65"/>
    </row>
    <row r="17" spans="1:11" x14ac:dyDescent="0.25">
      <c r="A17" s="12">
        <v>7</v>
      </c>
      <c r="B17" s="70" t="str">
        <f>IF(Cotação!B14="","",Cotação!B14)</f>
        <v/>
      </c>
      <c r="C17" s="60" t="str">
        <f>IF(Cotação!C14="","",Cotação!C14)</f>
        <v/>
      </c>
      <c r="D17" s="272" t="str">
        <f>IF(Cotação!D14="","",Cotação!D14)</f>
        <v/>
      </c>
      <c r="E17" s="273"/>
      <c r="F17" s="273"/>
      <c r="G17" s="273"/>
      <c r="H17" s="274"/>
      <c r="I17" s="13"/>
      <c r="J17" s="264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65"/>
    </row>
    <row r="18" spans="1:11" x14ac:dyDescent="0.25">
      <c r="A18" s="12">
        <v>8</v>
      </c>
      <c r="B18" s="70" t="str">
        <f>IF(Cotação!B15="","",Cotação!B15)</f>
        <v/>
      </c>
      <c r="C18" s="60" t="str">
        <f>IF(Cotação!C15="","",Cotação!C15)</f>
        <v/>
      </c>
      <c r="D18" s="272" t="str">
        <f>IF(Cotação!D15="","",Cotação!D15)</f>
        <v/>
      </c>
      <c r="E18" s="273"/>
      <c r="F18" s="273"/>
      <c r="G18" s="273"/>
      <c r="H18" s="274"/>
      <c r="I18" s="13"/>
      <c r="J18" s="264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65"/>
    </row>
    <row r="19" spans="1:11" x14ac:dyDescent="0.25">
      <c r="A19" s="12">
        <v>9</v>
      </c>
      <c r="B19" s="70" t="str">
        <f>IF(Cotação!B16="","",Cotação!B16)</f>
        <v/>
      </c>
      <c r="C19" s="60" t="str">
        <f>IF(Cotação!C16="","",Cotação!C16)</f>
        <v/>
      </c>
      <c r="D19" s="272" t="str">
        <f>IF(Cotação!D16="","",Cotação!D16)</f>
        <v/>
      </c>
      <c r="E19" s="273"/>
      <c r="F19" s="273"/>
      <c r="G19" s="273"/>
      <c r="H19" s="274"/>
      <c r="I19" s="13"/>
      <c r="J19" s="264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65"/>
    </row>
    <row r="20" spans="1:11" x14ac:dyDescent="0.25">
      <c r="A20" s="12">
        <v>10</v>
      </c>
      <c r="B20" s="70" t="str">
        <f>IF(Cotação!B17="","",Cotação!B17)</f>
        <v/>
      </c>
      <c r="C20" s="60" t="str">
        <f>IF(Cotação!C17="","",Cotação!C17)</f>
        <v/>
      </c>
      <c r="D20" s="272" t="str">
        <f>IF(Cotação!D17="","",Cotação!D17)</f>
        <v/>
      </c>
      <c r="E20" s="273"/>
      <c r="F20" s="273"/>
      <c r="G20" s="273"/>
      <c r="H20" s="274"/>
      <c r="I20" s="13"/>
      <c r="J20" s="264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65"/>
    </row>
    <row r="21" spans="1:11" x14ac:dyDescent="0.25">
      <c r="A21" s="12">
        <v>11</v>
      </c>
      <c r="B21" s="70" t="str">
        <f>IF(Cotação!B18="","",Cotação!B18)</f>
        <v/>
      </c>
      <c r="C21" s="60" t="str">
        <f>IF(Cotação!C18="","",Cotação!C18)</f>
        <v/>
      </c>
      <c r="D21" s="272" t="str">
        <f>IF(Cotação!D18="","",Cotação!D18)</f>
        <v/>
      </c>
      <c r="E21" s="273"/>
      <c r="F21" s="273"/>
      <c r="G21" s="273"/>
      <c r="H21" s="274"/>
      <c r="I21" s="13"/>
      <c r="J21" s="264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65"/>
    </row>
    <row r="22" spans="1:11" x14ac:dyDescent="0.25">
      <c r="A22" s="12">
        <v>12</v>
      </c>
      <c r="B22" s="70" t="str">
        <f>IF(Cotação!B19="","",Cotação!B19)</f>
        <v/>
      </c>
      <c r="C22" s="60" t="str">
        <f>IF(Cotação!C19="","",Cotação!C19)</f>
        <v/>
      </c>
      <c r="D22" s="272" t="str">
        <f>IF(Cotação!D19="","",Cotação!D19)</f>
        <v/>
      </c>
      <c r="E22" s="273"/>
      <c r="F22" s="273"/>
      <c r="G22" s="273"/>
      <c r="H22" s="274"/>
      <c r="I22" s="13"/>
      <c r="J22" s="264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65"/>
    </row>
    <row r="23" spans="1:11" x14ac:dyDescent="0.25">
      <c r="A23" s="12">
        <v>13</v>
      </c>
      <c r="B23" s="70" t="str">
        <f>IF(Cotação!B20="","",Cotação!B20)</f>
        <v/>
      </c>
      <c r="C23" s="60" t="str">
        <f>IF(Cotação!C20="","",Cotação!C20)</f>
        <v/>
      </c>
      <c r="D23" s="272" t="str">
        <f>IF(Cotação!D20="","",Cotação!D20)</f>
        <v/>
      </c>
      <c r="E23" s="273"/>
      <c r="F23" s="273"/>
      <c r="G23" s="273"/>
      <c r="H23" s="274"/>
      <c r="I23" s="13"/>
      <c r="J23" s="264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65"/>
    </row>
    <row r="24" spans="1:11" x14ac:dyDescent="0.25">
      <c r="A24" s="12">
        <v>14</v>
      </c>
      <c r="B24" s="70" t="str">
        <f>IF(Cotação!B21="","",Cotação!B21)</f>
        <v/>
      </c>
      <c r="C24" s="60" t="str">
        <f>IF(Cotação!C21="","",Cotação!C21)</f>
        <v/>
      </c>
      <c r="D24" s="272" t="str">
        <f>IF(Cotação!D21="","",Cotação!D21)</f>
        <v/>
      </c>
      <c r="E24" s="273"/>
      <c r="F24" s="273"/>
      <c r="G24" s="273"/>
      <c r="H24" s="274"/>
      <c r="I24" s="13"/>
      <c r="J24" s="264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65"/>
    </row>
    <row r="25" spans="1:11" x14ac:dyDescent="0.25">
      <c r="A25" s="12">
        <v>15</v>
      </c>
      <c r="B25" s="70" t="str">
        <f>IF(Cotação!B22="","",Cotação!B22)</f>
        <v/>
      </c>
      <c r="C25" s="60" t="str">
        <f>IF(Cotação!C22="","",Cotação!C22)</f>
        <v/>
      </c>
      <c r="D25" s="272" t="str">
        <f>IF(Cotação!D22="","",Cotação!D22)</f>
        <v/>
      </c>
      <c r="E25" s="273"/>
      <c r="F25" s="273"/>
      <c r="G25" s="273"/>
      <c r="H25" s="274"/>
      <c r="I25" s="13"/>
      <c r="J25" s="264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65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82" t="str">
        <f>Cotação!A42</f>
        <v>Yohan de Oliveira Silva</v>
      </c>
      <c r="B29" s="82"/>
      <c r="C29" s="82"/>
      <c r="D29" s="82"/>
      <c r="E29" s="82"/>
    </row>
    <row r="30" spans="1:11" ht="15.75" x14ac:dyDescent="0.25">
      <c r="A30" s="83" t="str">
        <f>Cotação!A43</f>
        <v>yohan.silva@scgas.com.br</v>
      </c>
      <c r="B30" s="82"/>
      <c r="C30" s="82"/>
      <c r="D30" s="82"/>
      <c r="E30" s="82"/>
    </row>
    <row r="31" spans="1:11" ht="15" customHeight="1" x14ac:dyDescent="0.25">
      <c r="A31" s="82" t="s">
        <v>34</v>
      </c>
      <c r="B31" s="82"/>
      <c r="C31" s="82"/>
      <c r="D31" s="82"/>
      <c r="E31" s="82"/>
    </row>
  </sheetData>
  <mergeCells count="43">
    <mergeCell ref="A4:B4"/>
    <mergeCell ref="A5:B5"/>
    <mergeCell ref="C5:F5"/>
    <mergeCell ref="G4:K4"/>
    <mergeCell ref="G5:K5"/>
    <mergeCell ref="C4:F4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I9:I1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18:K18"/>
    <mergeCell ref="J19:K19"/>
    <mergeCell ref="J20:K20"/>
    <mergeCell ref="J21:K21"/>
    <mergeCell ref="J22:K22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3" sqref="H93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8" t="s">
        <v>86</v>
      </c>
      <c r="C1" s="38"/>
      <c r="D1" s="38"/>
      <c r="E1" s="38"/>
      <c r="F1" s="38"/>
      <c r="G1" s="38"/>
      <c r="H1" s="38"/>
      <c r="I1" s="38"/>
      <c r="J1" s="38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90" t="s">
        <v>128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131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90" t="s">
        <v>135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136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132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2025-06-27T17:32:54Z</dcterms:modified>
</cp:coreProperties>
</file>