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11 - SCO By Seven\00 - Arquivos Iniciais Cotação\"/>
    </mc:Choice>
  </mc:AlternateContent>
  <xr:revisionPtr revIDLastSave="0" documentId="8_{094015B6-963B-49AA-BC59-CC825342677C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A43" i="2" l="1"/>
  <c r="A28" i="2" l="1"/>
  <c r="K86" i="2" l="1"/>
  <c r="D90" i="5" l="1"/>
  <c r="D89" i="5"/>
  <c r="D88" i="5"/>
  <c r="D87" i="5"/>
  <c r="H26" i="2"/>
  <c r="A26" i="2"/>
  <c r="B91" i="2" l="1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<sst xmlns="http://schemas.openxmlformats.org/spreadsheetml/2006/main" count="118" uniqueCount="106">
  <si>
    <t xml:space="preserve">Cotação nº: </t>
  </si>
  <si>
    <t>Item</t>
  </si>
  <si>
    <t>Preço (R$)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</si>
  <si>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</si>
  <si>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</si>
  <si>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</si>
  <si>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</si>
  <si>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</si>
  <si>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</si>
  <si>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</si>
  <si>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</si>
  <si>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</si>
  <si>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</si>
  <si>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</si>
  <si>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</si>
  <si>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</si>
  <si>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</si>
  <si>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</si>
  <si>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</si>
  <si>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</si>
  <si>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</si>
  <si>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</si>
  <si>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</si>
  <si>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</si>
  <si>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</si>
  <si>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</si>
  <si>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</si>
  <si>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</si>
  <si>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</si>
  <si>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</si>
  <si>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</si>
  <si>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</si>
  <si>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</si>
  <si>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</si>
  <si>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</si>
  <si>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</si>
  <si>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</si>
  <si>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</si>
  <si>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</si>
  <si>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</si>
  <si>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</si>
  <si>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</si>
  <si>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</si>
  <si>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</si>
  <si>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</si>
  <si>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</si>
  <si>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</si>
  <si>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</si>
  <si>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</si>
  <si>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</si>
  <si>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</si>
  <si>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</si>
  <si>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</si>
  <si>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</si>
  <si>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</si>
  <si>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</si>
  <si>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</si>
  <si>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</si>
  <si>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</si>
  <si>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</si>
  <si>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</si>
  <si>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</si>
  <si>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</si>
  <si>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</si>
  <si>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</si>
  <si>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</si>
  <si>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</si>
  <si>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</si>
  <si>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</si>
  <si>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</si>
  <si>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</si>
  <si>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</si>
  <si>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</si>
  <si>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</si>
  <si>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</si>
  <si>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</si>
  <si>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</si>
  <si>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</si>
  <si>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</si>
  <si>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</si>
  <si>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</si>
  <si>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</si>
  <si>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</si>
  <si>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</si>
  <si>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</si>
  <si>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</si>
  <si>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</si>
  <si>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</si>
  <si>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</si>
  <si>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</si>
  <si>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</si>
  <si>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</si>
  <si>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</si>
  <si>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</si>
  <si>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</si>
  <si>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Nathalia da Silva</t>
  </si>
  <si>
    <t>Mensal</t>
  </si>
  <si>
    <t>Especificação</t>
  </si>
  <si>
    <t>Unitário</t>
  </si>
  <si>
    <t>Total</t>
  </si>
  <si>
    <t>Conforme Memorial Descritivo.</t>
  </si>
  <si>
    <t>De acordo com o cronograma</t>
  </si>
  <si>
    <t>011/2026</t>
  </si>
  <si>
    <t>meses</t>
  </si>
  <si>
    <t>Contratação de empresa especializada para o fornecimento de uma Solução de SOC - Security Operations Center como serviço por um período de 12 (doze) meses, conforme Memorial Descritivo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</si>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</sst>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3" fontId="0" fillId="0" borderId="2" xfId="0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8" fillId="0" borderId="13" xfId="0" applyFont="1" applyBorder="1" applyProtection="1">
      <protection locked="0"/>
    </xf>
    <xf numFmtId="0" fontId="15" fillId="0" borderId="0" xfId="0" applyFont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32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 applyProtection="1">
      <alignment horizontal="left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14" fontId="22" fillId="0" borderId="15" xfId="0" applyNumberFormat="1" applyFont="1" applyBorder="1" applyAlignment="1" applyProtection="1">
      <alignment horizontal="center"/>
      <protection locked="0"/>
    </xf>
    <xf numFmtId="14" fontId="22" fillId="0" borderId="16" xfId="0" applyNumberFormat="1" applyFont="1" applyBorder="1" applyAlignment="1" applyProtection="1">
      <alignment horizontal="center"/>
      <protection locked="0"/>
    </xf>
    <xf numFmtId="14" fontId="22" fillId="0" borderId="17" xfId="0" applyNumberFormat="1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42" sqref="A42"/>
    </sheetView>
  </sheetViews>
  <sheetFormatPr defaultColWidth="9.140625" defaultRowHeight="15" x14ac:dyDescent="0.25"/>
  <cols>
    <col min="1" max="1" width="8.42578125" style="5" customWidth="1"/>
    <col min="2" max="2" width="10.42578125" style="5" customWidth="1"/>
    <col min="3" max="3" width="10" style="5" customWidth="1"/>
    <col min="4" max="5" width="9.28515625" style="5" customWidth="1"/>
    <col min="6" max="6" width="12.140625" style="5" customWidth="1"/>
    <col min="7" max="7" width="6.42578125" style="5" customWidth="1"/>
    <col min="8" max="8" width="4.5703125" style="5" customWidth="1"/>
    <col min="9" max="9" width="19.5703125" style="5" customWidth="1"/>
    <col min="10" max="10" width="14.85546875" style="5" customWidth="1"/>
    <col min="11" max="11" width="17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8" t="s">
        <v>21</v>
      </c>
      <c r="J2" s="59" t="str">
        <f>A4</f>
        <v>011/2026</v>
      </c>
    </row>
    <row r="3" spans="1:11" s="7" customFormat="1" ht="19.5" customHeight="1" x14ac:dyDescent="0.25">
      <c r="A3" s="83" t="s">
        <v>0</v>
      </c>
      <c r="B3" s="84"/>
      <c r="C3" s="87" t="s">
        <v>89</v>
      </c>
      <c r="D3" s="88"/>
      <c r="E3" s="88"/>
      <c r="F3" s="88"/>
      <c r="G3" s="89"/>
      <c r="H3" s="84" t="s">
        <v>90</v>
      </c>
      <c r="I3" s="84"/>
      <c r="J3" s="84"/>
      <c r="K3" s="90"/>
    </row>
    <row r="4" spans="1:11" ht="15.75" customHeight="1" thickBot="1" x14ac:dyDescent="0.35">
      <c r="A4" s="85" t="s">
        <v>102</v>
      </c>
      <c r="B4" s="86"/>
      <c r="C4" s="91">
        <v>46042</v>
      </c>
      <c r="D4" s="92"/>
      <c r="E4" s="92"/>
      <c r="F4" s="92"/>
      <c r="G4" s="93"/>
      <c r="H4" s="94">
        <v>46045</v>
      </c>
      <c r="I4" s="95"/>
      <c r="J4" s="95"/>
      <c r="K4" s="96"/>
    </row>
    <row r="5" spans="1:11" ht="79.5" customHeight="1" thickBot="1" x14ac:dyDescent="0.3">
      <c r="A5" s="76" t="s">
        <v>83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11" ht="22.5" customHeight="1" thickBot="1" x14ac:dyDescent="0.3">
      <c r="A6" s="71" t="s">
        <v>84</v>
      </c>
      <c r="B6" s="14"/>
      <c r="C6" s="14"/>
      <c r="D6" s="14"/>
      <c r="E6" s="14"/>
      <c r="F6" s="14"/>
      <c r="G6" s="14"/>
      <c r="H6" s="14"/>
      <c r="J6" s="69" t="s">
        <v>67</v>
      </c>
      <c r="K6" s="15"/>
    </row>
    <row r="7" spans="1:11" ht="15" customHeight="1" x14ac:dyDescent="0.25">
      <c r="A7" s="129" t="s">
        <v>1</v>
      </c>
      <c r="B7" s="79" t="s">
        <v>22</v>
      </c>
      <c r="C7" s="81" t="s">
        <v>71</v>
      </c>
      <c r="D7" s="120" t="s">
        <v>92</v>
      </c>
      <c r="E7" s="121"/>
      <c r="F7" s="121"/>
      <c r="G7" s="121"/>
      <c r="H7" s="122"/>
      <c r="I7" s="81" t="s">
        <v>97</v>
      </c>
      <c r="J7" s="100" t="s">
        <v>2</v>
      </c>
      <c r="K7" s="101"/>
    </row>
    <row r="8" spans="1:11" ht="30.75" customHeight="1" x14ac:dyDescent="0.25">
      <c r="A8" s="130"/>
      <c r="B8" s="80"/>
      <c r="C8" s="82"/>
      <c r="D8" s="123"/>
      <c r="E8" s="124"/>
      <c r="F8" s="124"/>
      <c r="G8" s="124"/>
      <c r="H8" s="125"/>
      <c r="I8" s="82"/>
      <c r="J8" s="32" t="s">
        <v>98</v>
      </c>
      <c r="K8" s="31" t="s">
        <v>99</v>
      </c>
    </row>
    <row r="9" spans="1:11" ht="81.75" customHeight="1" thickBot="1" x14ac:dyDescent="0.3">
      <c r="A9" s="25">
        <v>1</v>
      </c>
      <c r="B9" s="72">
        <v>12</v>
      </c>
      <c r="C9" s="37" t="s">
        <v>103</v>
      </c>
      <c r="D9" s="108" t="s">
        <v>104</v>
      </c>
      <c r="E9" s="137"/>
      <c r="F9" s="137"/>
      <c r="G9" s="137"/>
      <c r="H9" s="138"/>
      <c r="I9" s="38" t="s">
        <v>100</v>
      </c>
      <c r="J9" s="42"/>
      <c r="K9" s="43"/>
    </row>
    <row r="10" spans="1:11" ht="60" hidden="1" customHeight="1" thickBot="1" x14ac:dyDescent="0.3">
      <c r="A10" s="25"/>
      <c r="B10" s="72"/>
      <c r="C10" s="37"/>
      <c r="D10" s="108"/>
      <c r="E10" s="137"/>
      <c r="F10" s="137"/>
      <c r="G10" s="137"/>
      <c r="H10" s="138"/>
      <c r="I10" s="75"/>
      <c r="J10" s="44"/>
      <c r="K10" s="45"/>
    </row>
    <row r="11" spans="1:11" ht="60" hidden="1" customHeight="1" thickBot="1" x14ac:dyDescent="0.3">
      <c r="A11" s="25"/>
      <c r="B11" s="72"/>
      <c r="C11" s="37"/>
      <c r="D11" s="108"/>
      <c r="E11" s="137"/>
      <c r="F11" s="137"/>
      <c r="G11" s="137"/>
      <c r="H11" s="138"/>
      <c r="I11" s="38"/>
      <c r="J11" s="46"/>
      <c r="K11" s="47"/>
    </row>
    <row r="12" spans="1:11" ht="24" hidden="1" customHeight="1" thickBot="1" x14ac:dyDescent="0.3">
      <c r="A12" s="25"/>
      <c r="B12" s="72"/>
      <c r="C12" s="37"/>
      <c r="D12" s="108"/>
      <c r="E12" s="137"/>
      <c r="F12" s="137"/>
      <c r="G12" s="137"/>
      <c r="H12" s="138"/>
      <c r="I12" s="75"/>
      <c r="J12" s="46"/>
      <c r="K12" s="47"/>
    </row>
    <row r="13" spans="1:11" ht="15" hidden="1" customHeight="1" x14ac:dyDescent="0.25">
      <c r="A13" s="25">
        <v>5</v>
      </c>
      <c r="B13" s="72"/>
      <c r="C13" s="37"/>
      <c r="D13" s="108"/>
      <c r="E13" s="109"/>
      <c r="F13" s="109"/>
      <c r="G13" s="109"/>
      <c r="H13" s="110"/>
      <c r="I13" s="38"/>
      <c r="J13" s="46"/>
      <c r="K13" s="47"/>
    </row>
    <row r="14" spans="1:11" ht="15" hidden="1" customHeight="1" x14ac:dyDescent="0.25">
      <c r="A14" s="25">
        <v>6</v>
      </c>
      <c r="B14" s="72"/>
      <c r="C14" s="37"/>
      <c r="D14" s="111"/>
      <c r="E14" s="112"/>
      <c r="F14" s="112"/>
      <c r="G14" s="112"/>
      <c r="H14" s="113"/>
      <c r="I14" s="38"/>
      <c r="J14" s="46"/>
      <c r="K14" s="47"/>
    </row>
    <row r="15" spans="1:11" ht="15" hidden="1" customHeight="1" x14ac:dyDescent="0.25">
      <c r="A15" s="25">
        <v>7</v>
      </c>
      <c r="B15" s="72"/>
      <c r="C15" s="37"/>
      <c r="D15" s="111"/>
      <c r="E15" s="114"/>
      <c r="F15" s="114"/>
      <c r="G15" s="114"/>
      <c r="H15" s="115"/>
      <c r="I15" s="38"/>
      <c r="J15" s="46"/>
      <c r="K15" s="47"/>
    </row>
    <row r="16" spans="1:11" ht="15" hidden="1" customHeight="1" x14ac:dyDescent="0.25">
      <c r="A16" s="25">
        <v>8</v>
      </c>
      <c r="B16" s="72"/>
      <c r="C16" s="37"/>
      <c r="D16" s="111"/>
      <c r="E16" s="112"/>
      <c r="F16" s="112"/>
      <c r="G16" s="112"/>
      <c r="H16" s="113"/>
      <c r="I16" s="30"/>
      <c r="J16" s="46"/>
      <c r="K16" s="47"/>
    </row>
    <row r="17" spans="1:18" s="29" customFormat="1" ht="15" hidden="1" customHeight="1" x14ac:dyDescent="0.25">
      <c r="A17" s="25">
        <v>9</v>
      </c>
      <c r="B17" s="36"/>
      <c r="C17" s="34"/>
      <c r="D17" s="111"/>
      <c r="E17" s="112"/>
      <c r="F17" s="112"/>
      <c r="G17" s="112"/>
      <c r="H17" s="113"/>
      <c r="I17" s="35"/>
      <c r="J17" s="48"/>
      <c r="K17" s="49"/>
    </row>
    <row r="18" spans="1:18" ht="15" hidden="1" customHeight="1" x14ac:dyDescent="0.25">
      <c r="A18" s="25">
        <v>10</v>
      </c>
      <c r="B18" s="50"/>
      <c r="C18" s="34"/>
      <c r="D18" s="105"/>
      <c r="E18" s="106"/>
      <c r="F18" s="106"/>
      <c r="G18" s="106"/>
      <c r="H18" s="107"/>
      <c r="I18" s="35"/>
      <c r="J18" s="46"/>
      <c r="K18" s="47"/>
    </row>
    <row r="19" spans="1:18" ht="15" hidden="1" customHeight="1" x14ac:dyDescent="0.25">
      <c r="A19" s="39">
        <v>11</v>
      </c>
      <c r="B19" s="50"/>
      <c r="C19" s="30"/>
      <c r="D19" s="105"/>
      <c r="E19" s="106"/>
      <c r="F19" s="106"/>
      <c r="G19" s="106"/>
      <c r="H19" s="107"/>
      <c r="I19" s="30"/>
      <c r="J19" s="46"/>
      <c r="K19" s="47"/>
    </row>
    <row r="20" spans="1:18" ht="15" hidden="1" customHeight="1" x14ac:dyDescent="0.25">
      <c r="A20" s="39">
        <v>12</v>
      </c>
      <c r="B20" s="50"/>
      <c r="C20" s="30"/>
      <c r="D20" s="134"/>
      <c r="E20" s="135"/>
      <c r="F20" s="135"/>
      <c r="G20" s="135"/>
      <c r="H20" s="136"/>
      <c r="I20" s="30"/>
      <c r="J20" s="46"/>
      <c r="K20" s="47"/>
    </row>
    <row r="21" spans="1:18" ht="15" hidden="1" customHeight="1" x14ac:dyDescent="0.25">
      <c r="A21" s="40">
        <v>13</v>
      </c>
      <c r="B21" s="51"/>
      <c r="C21" s="33"/>
      <c r="D21" s="134"/>
      <c r="E21" s="135"/>
      <c r="F21" s="135"/>
      <c r="G21" s="135"/>
      <c r="H21" s="136"/>
      <c r="I21" s="30"/>
      <c r="J21" s="46"/>
      <c r="K21" s="47"/>
    </row>
    <row r="22" spans="1:18" ht="15" hidden="1" customHeight="1" x14ac:dyDescent="0.25">
      <c r="A22" s="40">
        <v>14</v>
      </c>
      <c r="B22" s="51"/>
      <c r="C22" s="33"/>
      <c r="D22" s="134"/>
      <c r="E22" s="135"/>
      <c r="F22" s="135"/>
      <c r="G22" s="135"/>
      <c r="H22" s="136"/>
      <c r="I22" s="30"/>
      <c r="J22" s="46"/>
      <c r="K22" s="47"/>
    </row>
    <row r="23" spans="1:18" ht="15" hidden="1" customHeight="1" thickBot="1" x14ac:dyDescent="0.3">
      <c r="A23" s="41">
        <v>15</v>
      </c>
      <c r="B23" s="51"/>
      <c r="C23" s="33"/>
      <c r="D23" s="134"/>
      <c r="E23" s="135"/>
      <c r="F23" s="135"/>
      <c r="G23" s="135"/>
      <c r="H23" s="136"/>
      <c r="I23" s="30"/>
      <c r="J23" s="46"/>
      <c r="K23" s="47"/>
    </row>
    <row r="24" spans="1:18" ht="15" customHeight="1" x14ac:dyDescent="0.25">
      <c r="A24" s="8"/>
      <c r="B24" s="16"/>
      <c r="C24" s="9"/>
      <c r="D24" s="9"/>
      <c r="E24" s="28"/>
      <c r="F24" s="57" t="s">
        <v>3</v>
      </c>
      <c r="G24" s="28"/>
      <c r="H24" s="9"/>
      <c r="I24" s="9"/>
      <c r="J24" s="17"/>
      <c r="K24" s="18"/>
    </row>
    <row r="25" spans="1:18" ht="15" customHeight="1" x14ac:dyDescent="0.25">
      <c r="A25" s="10" t="s">
        <v>76</v>
      </c>
      <c r="C25" s="5" t="s">
        <v>25</v>
      </c>
      <c r="H25" s="5" t="s">
        <v>33</v>
      </c>
      <c r="K25" s="11"/>
    </row>
    <row r="26" spans="1:18" ht="15" customHeight="1" x14ac:dyDescent="0.25">
      <c r="A26" s="10" t="str">
        <f>IF(J6="Materiais:","Forma de entrega:","Forma de execução:")</f>
        <v>Forma de execução:</v>
      </c>
      <c r="C26" s="5" t="s">
        <v>28</v>
      </c>
      <c r="D26" s="7"/>
      <c r="G26" s="74"/>
      <c r="H26" s="116" t="str">
        <f>IF(J6="Materiais:","Frete: CIF","Forma de pagamento:")</f>
        <v>Forma de pagamento:</v>
      </c>
      <c r="I26" s="116"/>
      <c r="J26" s="5" t="s">
        <v>101</v>
      </c>
    </row>
    <row r="27" spans="1:18" ht="15" customHeight="1" x14ac:dyDescent="0.25">
      <c r="A27" s="118" t="s">
        <v>82</v>
      </c>
      <c r="B27" s="119"/>
      <c r="C27" s="119"/>
      <c r="D27" s="117" t="s">
        <v>105</v>
      </c>
      <c r="E27" s="117"/>
      <c r="F27" s="117"/>
      <c r="G27" s="74"/>
      <c r="H27" s="60"/>
      <c r="I27" s="60"/>
    </row>
    <row r="28" spans="1:18" ht="15" customHeight="1" x14ac:dyDescent="0.25">
      <c r="A28" s="54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55"/>
      <c r="C28" s="55"/>
      <c r="D28" s="55"/>
      <c r="E28" s="55"/>
      <c r="F28" s="55"/>
      <c r="G28" s="55"/>
      <c r="H28" s="55"/>
      <c r="K28" s="11"/>
    </row>
    <row r="29" spans="1:18" ht="15" customHeight="1" x14ac:dyDescent="0.25">
      <c r="A29" s="10" t="s">
        <v>81</v>
      </c>
      <c r="H29" s="5" t="s">
        <v>34</v>
      </c>
      <c r="K29" s="11"/>
    </row>
    <row r="30" spans="1:18" ht="54.75" customHeight="1" thickBot="1" x14ac:dyDescent="0.3">
      <c r="A30" s="102" t="s">
        <v>29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4"/>
      <c r="O30" s="5" t="s">
        <v>79</v>
      </c>
    </row>
    <row r="31" spans="1:18" ht="63.75" customHeight="1" thickBot="1" x14ac:dyDescent="0.3">
      <c r="A31" s="131" t="s">
        <v>85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3"/>
      <c r="R31" s="55"/>
    </row>
    <row r="32" spans="1:18" x14ac:dyDescent="0.25">
      <c r="A32" s="126" t="s">
        <v>91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8"/>
    </row>
    <row r="33" spans="1:11" x14ac:dyDescent="0.25">
      <c r="A33" s="12" t="s">
        <v>4</v>
      </c>
      <c r="K33" s="11"/>
    </row>
    <row r="34" spans="1:11" x14ac:dyDescent="0.25">
      <c r="A34" s="12" t="s">
        <v>5</v>
      </c>
      <c r="G34" s="5" t="s">
        <v>6</v>
      </c>
      <c r="K34" s="11"/>
    </row>
    <row r="35" spans="1:11" x14ac:dyDescent="0.25">
      <c r="A35" s="12" t="s">
        <v>7</v>
      </c>
      <c r="G35" s="5" t="s">
        <v>8</v>
      </c>
      <c r="K35" s="11"/>
    </row>
    <row r="36" spans="1:11" x14ac:dyDescent="0.25">
      <c r="A36" s="12" t="s">
        <v>9</v>
      </c>
      <c r="G36" s="5" t="s">
        <v>10</v>
      </c>
      <c r="I36" s="5" t="s">
        <v>11</v>
      </c>
      <c r="K36" s="11"/>
    </row>
    <row r="37" spans="1:11" x14ac:dyDescent="0.25">
      <c r="A37" s="12" t="s">
        <v>12</v>
      </c>
      <c r="G37" s="5" t="s">
        <v>13</v>
      </c>
      <c r="I37" s="19" t="s">
        <v>14</v>
      </c>
      <c r="K37" s="11"/>
    </row>
    <row r="38" spans="1:11" x14ac:dyDescent="0.25">
      <c r="A38" s="12" t="s">
        <v>15</v>
      </c>
      <c r="D38" s="5" t="s">
        <v>16</v>
      </c>
      <c r="G38" s="5" t="s">
        <v>17</v>
      </c>
      <c r="I38" s="19" t="s">
        <v>18</v>
      </c>
      <c r="K38" s="11"/>
    </row>
    <row r="39" spans="1:11" x14ac:dyDescent="0.25">
      <c r="A39" s="12" t="s">
        <v>30</v>
      </c>
      <c r="K39" s="11"/>
    </row>
    <row r="40" spans="1:11" ht="15.75" thickBot="1" x14ac:dyDescent="0.3">
      <c r="A40" s="13" t="s">
        <v>19</v>
      </c>
      <c r="B40" s="14"/>
      <c r="C40" s="14"/>
      <c r="D40" s="14"/>
      <c r="E40" s="14"/>
      <c r="F40" s="14" t="s">
        <v>20</v>
      </c>
      <c r="G40" s="14"/>
      <c r="H40" s="14"/>
      <c r="I40" s="14"/>
      <c r="J40" s="14"/>
      <c r="K40" s="15"/>
    </row>
    <row r="41" spans="1:11" ht="15.75" x14ac:dyDescent="0.25">
      <c r="A41" s="64" t="s">
        <v>80</v>
      </c>
      <c r="B41" s="53"/>
      <c r="C41" s="53"/>
      <c r="D41" s="53"/>
      <c r="E41" s="53"/>
      <c r="F41" s="53"/>
      <c r="G41" s="53"/>
      <c r="H41" s="53"/>
      <c r="I41" s="61"/>
      <c r="J41" s="61"/>
      <c r="K41" s="62"/>
    </row>
    <row r="42" spans="1:11" s="7" customFormat="1" ht="15.75" x14ac:dyDescent="0.25">
      <c r="A42" s="73" t="s">
        <v>94</v>
      </c>
      <c r="B42" s="52"/>
      <c r="C42" s="52"/>
      <c r="D42" s="52"/>
      <c r="K42" s="65"/>
    </row>
    <row r="43" spans="1:11" s="7" customFormat="1" ht="15.75" x14ac:dyDescent="0.25">
      <c r="A43" s="66" t="str">
        <f>IF(A42="Adézio Machado","adezio.machado@scgas.com.br",IF(A42="Karen Kunzler Graff","karen.graff@scgas.com.br",IF(A42="Giovani Della Rocca","giovani.rocca@scgas.com.br",IF(A42="Roberta Fiamoncini da Silva","roberta.silva@scgas.com.br",IF(A42="Tirza Torres Pereira","tirza.pereira@scgas.com.br",IF(A42="Luciana Cristina da Silva","luciana.silva@scgas.com.br",IF(A42="Valdete Aparecida Andrett","valdete.andrett","")))))))</f>
        <v>valdete.andrett</v>
      </c>
      <c r="B43" s="67"/>
      <c r="C43" s="67"/>
      <c r="D43" s="67"/>
      <c r="K43" s="65"/>
    </row>
    <row r="44" spans="1:11" s="7" customFormat="1" ht="16.5" thickBot="1" x14ac:dyDescent="0.3">
      <c r="A44" s="68" t="s">
        <v>77</v>
      </c>
      <c r="B44" s="69"/>
      <c r="C44" s="69"/>
      <c r="D44" s="69"/>
      <c r="E44" s="63"/>
      <c r="F44" s="63"/>
      <c r="G44" s="63"/>
      <c r="H44" s="63"/>
      <c r="I44" s="63"/>
      <c r="J44" s="63"/>
      <c r="K44" s="70"/>
    </row>
    <row r="45" spans="1:11" ht="77.25" customHeight="1" thickBot="1" x14ac:dyDescent="0.3">
      <c r="A45" s="97" t="s">
        <v>86</v>
      </c>
      <c r="B45" s="98"/>
      <c r="C45" s="98"/>
      <c r="D45" s="98"/>
      <c r="E45" s="98"/>
      <c r="F45" s="98"/>
      <c r="G45" s="98"/>
      <c r="H45" s="98"/>
      <c r="I45" s="98"/>
      <c r="J45" s="98"/>
      <c r="K45" s="99"/>
    </row>
    <row r="83" spans="1:17" s="21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1" t="s">
        <v>68</v>
      </c>
    </row>
    <row r="84" spans="1:17" s="21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1" t="s">
        <v>69</v>
      </c>
    </row>
    <row r="85" spans="1:17" s="21" customForma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7" s="22" customFormat="1" x14ac:dyDescent="0.25">
      <c r="A86" s="21" t="e">
        <f>CONCATENATE(C86,K86)</f>
        <v>#REF!</v>
      </c>
      <c r="B86" s="21" t="e">
        <f>A87&amp;"\"</f>
        <v>#REF!</v>
      </c>
      <c r="C86" s="21" t="e">
        <f>"V:\Gerhs\SUPRIMENTOS\LICITAÇÕES E CONTRATOS\"&amp;#REF!&amp;"\COTAÇÕES DE COMPRAS"&amp;"\"</f>
        <v>#REF!</v>
      </c>
      <c r="D86" s="21"/>
      <c r="E86" s="21"/>
      <c r="F86" s="21"/>
      <c r="G86" s="21"/>
      <c r="H86" s="21"/>
      <c r="I86" s="21"/>
      <c r="J86" s="21"/>
      <c r="K86" s="21" t="e">
        <f>#REF!&amp;" - "&amp;LEFT($D$9,30)&amp;"-"</f>
        <v>#REF!</v>
      </c>
      <c r="M86" s="26"/>
      <c r="N86" s="26"/>
      <c r="O86" s="26"/>
      <c r="P86" s="26"/>
      <c r="Q86" s="26"/>
    </row>
    <row r="87" spans="1:17" s="22" customFormat="1" x14ac:dyDescent="0.25">
      <c r="A87" s="21" t="e">
        <f>CONCATENATE($C$86,$K$86,L83)</f>
        <v>#REF!</v>
      </c>
      <c r="B87" s="21" t="e">
        <f>#REF!&amp;"_"&amp;#REF!&amp;".xlsm"</f>
        <v>#REF!</v>
      </c>
      <c r="C87" s="21"/>
      <c r="D87" s="21"/>
      <c r="E87" s="21"/>
      <c r="F87" s="21"/>
      <c r="G87" s="21"/>
      <c r="H87" s="21"/>
      <c r="I87" s="21"/>
      <c r="J87" s="21"/>
      <c r="K87" s="21"/>
      <c r="M87" s="26"/>
      <c r="N87" s="26"/>
      <c r="O87" s="26"/>
      <c r="P87" s="26"/>
      <c r="Q87" s="26"/>
    </row>
    <row r="88" spans="1:17" s="22" customFormat="1" x14ac:dyDescent="0.25">
      <c r="A88" s="21" t="e">
        <f>CONCATENATE($C$86,$K$86,L84)</f>
        <v>#REF!</v>
      </c>
      <c r="B88" s="21" t="e">
        <f>#REF!&amp;"_Cotação_"&amp;#REF!&amp;".pdf"</f>
        <v>#REF!</v>
      </c>
      <c r="C88" s="21"/>
      <c r="D88" s="21"/>
      <c r="E88" s="21"/>
      <c r="F88" s="21"/>
      <c r="G88" s="21"/>
      <c r="H88" s="21"/>
      <c r="I88" s="21"/>
      <c r="J88" s="21"/>
      <c r="K88" s="21"/>
      <c r="M88" s="26"/>
      <c r="N88" s="26"/>
      <c r="O88" s="26"/>
      <c r="P88" s="26"/>
      <c r="Q88" s="26"/>
    </row>
    <row r="89" spans="1:17" s="22" customFormat="1" x14ac:dyDescent="0.25">
      <c r="B89" s="21" t="e">
        <f>#REF!&amp;"_Comparativo_"&amp;#REF!&amp;".pdf"</f>
        <v>#REF!</v>
      </c>
      <c r="M89" s="26"/>
      <c r="N89" s="26"/>
      <c r="O89" s="26"/>
      <c r="P89" s="26"/>
      <c r="Q89" s="26"/>
    </row>
    <row r="90" spans="1:17" s="22" customFormat="1" x14ac:dyDescent="0.25">
      <c r="B90" s="21" t="e">
        <f>#REF!&amp;"_Resultado_"&amp;#REF!&amp;".pdf"</f>
        <v>#REF!</v>
      </c>
      <c r="M90" s="26"/>
      <c r="N90" s="26"/>
      <c r="O90" s="26"/>
      <c r="P90" s="26"/>
      <c r="Q90" s="26"/>
    </row>
    <row r="91" spans="1:17" s="22" customFormat="1" x14ac:dyDescent="0.25">
      <c r="B91" s="21" t="e">
        <f>"V:\Gerhs\SUPRIMENTOS\LICITAÇÕES E CONTRATOS\"&amp;#REF!&amp;"\COTAÇÕES DE COMPRAS\000 - COTAÇÕES ME-EPP\" &amp; "Formulário de Cotação - ME-EPP2.xlsm"</f>
        <v>#REF!</v>
      </c>
      <c r="M91" s="26"/>
      <c r="N91" s="26"/>
      <c r="O91" s="26"/>
      <c r="P91" s="26"/>
      <c r="Q91" s="26"/>
    </row>
    <row r="92" spans="1:1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6"/>
      <c r="N92" s="26"/>
      <c r="O92" s="26"/>
      <c r="P92" s="26"/>
      <c r="Q92" s="26"/>
    </row>
    <row r="93" spans="1:17" ht="15.75" x14ac:dyDescent="0.25">
      <c r="A93" s="22"/>
      <c r="B93" s="23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011/2026. 
Aguardaremos retorno até 23/01/2026.
Favor nos enviar a proposta em papel timbrado de sua empresa, NÃO UTILIZAR A LOGOMARCA DA SCGÁS. 
 Atenciosamente, 
 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6"/>
      <c r="N93" s="26"/>
      <c r="O93" s="26"/>
      <c r="P93" s="26"/>
      <c r="Q93" s="26"/>
    </row>
    <row r="94" spans="1:17" x14ac:dyDescent="0.25">
      <c r="A94" s="22"/>
      <c r="B94" s="24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011/2026,  encerrada em 23/01/2026.
 Atenciosamente, 
 Valdete Aparecida Andrett 
Fone: 48 3229-1200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6"/>
      <c r="N94" s="26"/>
      <c r="O94" s="26"/>
      <c r="P94" s="26"/>
      <c r="Q94" s="26"/>
    </row>
    <row r="95" spans="1:17" ht="15.75" x14ac:dyDescent="0.25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</sheetData>
  <dataConsolidate/>
  <mergeCells count="35"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A45:K45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D7:H8"/>
    <mergeCell ref="A32:K32"/>
    <mergeCell ref="I7:I8"/>
    <mergeCell ref="A7:A8"/>
    <mergeCell ref="A5:K5"/>
    <mergeCell ref="B7:B8"/>
    <mergeCell ref="C7:C8"/>
    <mergeCell ref="A3:B3"/>
    <mergeCell ref="A4:B4"/>
    <mergeCell ref="C3:G3"/>
    <mergeCell ref="H3:K3"/>
    <mergeCell ref="C4:G4"/>
    <mergeCell ref="H4:K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J27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A30:K30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A42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D92" sqref="D9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0" t="s">
        <v>62</v>
      </c>
      <c r="C1" s="20"/>
      <c r="D1" s="20"/>
      <c r="E1" s="20"/>
      <c r="F1" s="20"/>
      <c r="G1" s="20"/>
      <c r="H1" s="20"/>
      <c r="I1" s="20"/>
      <c r="J1" s="20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26</v>
      </c>
      <c r="B83" s="2"/>
      <c r="C83" s="2"/>
      <c r="D83" s="2" t="s">
        <v>26</v>
      </c>
      <c r="F83" s="1" t="s">
        <v>26</v>
      </c>
      <c r="H83" s="1" t="s">
        <v>26</v>
      </c>
      <c r="K83" s="1" t="s">
        <v>26</v>
      </c>
      <c r="M83" s="1" t="s">
        <v>26</v>
      </c>
    </row>
    <row r="84" spans="1:14" ht="13.5" customHeight="1" x14ac:dyDescent="0.25">
      <c r="A84" s="1" t="s">
        <v>23</v>
      </c>
      <c r="D84" s="1" t="s">
        <v>27</v>
      </c>
      <c r="F84" s="1" t="s">
        <v>29</v>
      </c>
      <c r="H84" s="1" t="s">
        <v>31</v>
      </c>
      <c r="K84" s="3" t="s">
        <v>35</v>
      </c>
      <c r="M84" s="1" t="s">
        <v>64</v>
      </c>
    </row>
    <row r="85" spans="1:14" ht="13.5" customHeight="1" x14ac:dyDescent="0.25">
      <c r="A85" s="1" t="s">
        <v>24</v>
      </c>
      <c r="D85" s="1" t="s">
        <v>28</v>
      </c>
      <c r="F85" s="56" t="s">
        <v>93</v>
      </c>
      <c r="H85" s="1" t="s">
        <v>78</v>
      </c>
      <c r="K85" s="3" t="s">
        <v>36</v>
      </c>
      <c r="M85" s="1" t="s">
        <v>66</v>
      </c>
    </row>
    <row r="86" spans="1:14" ht="13.5" customHeight="1" x14ac:dyDescent="0.25">
      <c r="A86" s="1" t="s">
        <v>25</v>
      </c>
      <c r="F86" s="1" t="s">
        <v>63</v>
      </c>
      <c r="H86" s="1" t="s">
        <v>32</v>
      </c>
      <c r="K86" s="3" t="s">
        <v>37</v>
      </c>
      <c r="M86" s="1" t="s">
        <v>65</v>
      </c>
    </row>
    <row r="87" spans="1:14" ht="13.5" customHeight="1" x14ac:dyDescent="0.25">
      <c r="D87" s="2" t="str">
        <f>IF(Cotação!J6="Materiais:","","SELECIONE")</f>
        <v>SELECIONE</v>
      </c>
      <c r="F87" s="1" t="s">
        <v>87</v>
      </c>
      <c r="H87" s="1" t="s">
        <v>73</v>
      </c>
      <c r="K87" s="3" t="s">
        <v>38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75</v>
      </c>
      <c r="H88" s="1" t="s">
        <v>72</v>
      </c>
      <c r="K88" s="3" t="s">
        <v>39</v>
      </c>
    </row>
    <row r="89" spans="1:14" ht="13.5" customHeight="1" x14ac:dyDescent="0.25">
      <c r="A89" s="2" t="s">
        <v>26</v>
      </c>
      <c r="D89" s="1" t="str">
        <f>IF(Cotação!J6="Materiais:","","Ao final de cada etapa")</f>
        <v>Ao final de cada etapa</v>
      </c>
      <c r="F89" s="1" t="s">
        <v>88</v>
      </c>
      <c r="H89" s="1" t="s">
        <v>74</v>
      </c>
      <c r="K89" s="3" t="s">
        <v>40</v>
      </c>
      <c r="M89" s="1" t="s">
        <v>26</v>
      </c>
    </row>
    <row r="90" spans="1:14" ht="13.5" customHeight="1" x14ac:dyDescent="0.25">
      <c r="A90" s="1" t="s">
        <v>70</v>
      </c>
      <c r="D90" s="1" t="str">
        <f>IF(Cotação!J6="Materiais:","","De acordo com o cronograma")</f>
        <v>De acordo com o cronograma</v>
      </c>
      <c r="H90" s="1" t="s">
        <v>94</v>
      </c>
      <c r="K90" s="3" t="s">
        <v>41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67</v>
      </c>
      <c r="D91" s="1" t="s">
        <v>96</v>
      </c>
      <c r="H91" s="1" t="s">
        <v>95</v>
      </c>
      <c r="K91" s="3" t="s">
        <v>42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43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1">
        <v>1</v>
      </c>
      <c r="N96" s="1" t="e">
        <f>IF(Cotação!B9="","",AND(SMALL(#REF!,1)=#REF!,#REF!='NÃO EXLUIR'!M84))</f>
        <v>#REF!</v>
      </c>
    </row>
    <row r="97" spans="11:14" ht="13.5" customHeight="1" x14ac:dyDescent="0.25">
      <c r="K97" s="3" t="s">
        <v>48</v>
      </c>
      <c r="M97" s="1">
        <v>2</v>
      </c>
      <c r="N97" s="1" t="e">
        <f>IF(Cotação!B9="","",AND(SMALL(#REF!,1)=#REF!,#REF!='NÃO EXLUIR'!M84))</f>
        <v>#REF!</v>
      </c>
    </row>
    <row r="98" spans="11:14" ht="13.5" customHeight="1" x14ac:dyDescent="0.25">
      <c r="K98" s="3" t="s">
        <v>49</v>
      </c>
      <c r="M98" s="1">
        <v>3</v>
      </c>
      <c r="N98" s="1" t="e">
        <f>IF(Cotação!B9="","",AND(SMALL(#REF!,1)=#REF!,#REF!='NÃO EXLUIR'!M84))</f>
        <v>#REF!</v>
      </c>
    </row>
    <row r="99" spans="11:14" ht="13.5" customHeight="1" x14ac:dyDescent="0.25">
      <c r="K99" s="3" t="s">
        <v>50</v>
      </c>
      <c r="M99" s="1">
        <v>4</v>
      </c>
      <c r="N99" s="1" t="e">
        <f>IF(Cotação!B9="","",AND(SMALL(#REF!,1)=#REF!,#REF!='NÃO EXLUIR'!M84))</f>
        <v>#REF!</v>
      </c>
    </row>
    <row r="100" spans="11:14" ht="13.5" customHeight="1" x14ac:dyDescent="0.25">
      <c r="K100" s="3" t="s">
        <v>51</v>
      </c>
    </row>
    <row r="101" spans="11:14" ht="13.5" customHeight="1" x14ac:dyDescent="0.25">
      <c r="K101" s="3" t="s">
        <v>52</v>
      </c>
      <c r="M101" s="1">
        <v>1</v>
      </c>
      <c r="N101" s="1" t="e">
        <f>IF(Cotação!B9="","",AND(SMALL(#REF!,2)=#REF!,#REF!='NÃO EXLUIR'!M85))</f>
        <v>#REF!</v>
      </c>
    </row>
    <row r="102" spans="11:14" ht="13.5" customHeight="1" x14ac:dyDescent="0.25">
      <c r="K102" s="3" t="s">
        <v>53</v>
      </c>
      <c r="M102" s="1">
        <v>2</v>
      </c>
      <c r="N102" s="1" t="e">
        <f>IF(Cotação!B9="","",AND(SMALL(#REF!,2)=#REF!,#REF!='NÃO EXLUIR'!M85))</f>
        <v>#REF!</v>
      </c>
    </row>
    <row r="103" spans="11:14" ht="13.5" customHeight="1" x14ac:dyDescent="0.25">
      <c r="K103" s="3" t="s">
        <v>54</v>
      </c>
      <c r="M103" s="1">
        <v>3</v>
      </c>
      <c r="N103" s="1" t="e">
        <f>IF(Cotação!B9="","",AND(SMALL(#REF!,2)=#REF!,#REF!='NÃO EXLUIR'!M85))</f>
        <v>#REF!</v>
      </c>
    </row>
    <row r="104" spans="11:14" ht="13.5" customHeight="1" x14ac:dyDescent="0.25">
      <c r="K104" s="3" t="s">
        <v>55</v>
      </c>
      <c r="M104" s="1">
        <v>4</v>
      </c>
      <c r="N104" s="1" t="e">
        <f>IF(Cotação!B9="","",AND(SMALL(#REF!,2)=#REF!,#REF!='NÃO EXLUIR'!M85))</f>
        <v>#REF!</v>
      </c>
    </row>
    <row r="105" spans="11:14" ht="13.5" customHeight="1" x14ac:dyDescent="0.25">
      <c r="K105" s="3" t="s">
        <v>56</v>
      </c>
    </row>
    <row r="106" spans="11:14" ht="13.5" customHeight="1" x14ac:dyDescent="0.25">
      <c r="K106" s="3" t="s">
        <v>57</v>
      </c>
      <c r="M106" s="1">
        <v>1</v>
      </c>
      <c r="N106" s="1" t="e">
        <f>IF(Cotação!B9="","",AND(SMALL(#REF!,3)=#REF!,#REF!='NÃO EXLUIR'!M86))</f>
        <v>#REF!</v>
      </c>
    </row>
    <row r="107" spans="11:14" ht="13.5" customHeight="1" x14ac:dyDescent="0.25">
      <c r="K107" s="3" t="s">
        <v>58</v>
      </c>
      <c r="M107" s="1">
        <v>2</v>
      </c>
      <c r="N107" s="1" t="e">
        <f>IF(Cotação!B9="","",AND(SMALL(#REF!,3)=#REF!,#REF!='NÃO EXLUIR'!M86))</f>
        <v>#REF!</v>
      </c>
    </row>
    <row r="108" spans="11:14" ht="13.5" customHeight="1" x14ac:dyDescent="0.25">
      <c r="K108" s="3" t="s">
        <v>59</v>
      </c>
      <c r="M108" s="1">
        <v>3</v>
      </c>
      <c r="N108" s="1" t="e">
        <f>IF(Cotação!B9="","",AND(SMALL(#REF!,3)=#REF!,#REF!='NÃO EXLUIR'!M86))</f>
        <v>#REF!</v>
      </c>
    </row>
    <row r="109" spans="11:14" ht="13.5" customHeight="1" x14ac:dyDescent="0.25">
      <c r="K109" s="3" t="s">
        <v>60</v>
      </c>
      <c r="M109" s="1">
        <v>4</v>
      </c>
      <c r="N109" s="1" t="e">
        <f>IF(Cotação!B9="","",AND(SMALL(#REF!,3)=#REF!,#REF!='NÃO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2025-02-17T13:51:24Z</cp:lastPrinted>
  <dcterms:created xsi:type="dcterms:W3CDTF">2012-07-27T16:56:19Z</dcterms:created>
  <dcterms:modified xsi:type="dcterms:W3CDTF">2026-01-20T13:57:10Z</dcterms:modified>
</cp:coreProperties>
</file>